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rmenKralj\Desktop\Izvjestaji u R-u\Performance &amp; SRI - ETF\"/>
    </mc:Choice>
  </mc:AlternateContent>
  <xr:revisionPtr revIDLastSave="0" documentId="13_ncr:1_{63C9C0E2-052D-4A11-AEE4-28B2A27A126B}" xr6:coauthVersionLast="47" xr6:coauthVersionMax="47" xr10:uidLastSave="{00000000-0000-0000-0000-000000000000}"/>
  <bookViews>
    <workbookView xWindow="19110" yWindow="0" windowWidth="19380" windowHeight="20970" activeTab="2" xr2:uid="{00000000-000D-0000-FFFF-FFFF00000000}"/>
  </bookViews>
  <sheets>
    <sheet name="Performance" sheetId="1" r:id="rId1"/>
    <sheet name="Stres scenarij" sheetId="2" r:id="rId2"/>
    <sheet name="Tabli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4" i="3" l="1"/>
  <c r="BQ6" i="3"/>
  <c r="BP6" i="3" l="1"/>
  <c r="BP19" i="3"/>
  <c r="BP18" i="3"/>
  <c r="BP17" i="3"/>
  <c r="BP16" i="3"/>
  <c r="BO31" i="3" s="1"/>
  <c r="BP15" i="3"/>
  <c r="BO29" i="3" s="1"/>
  <c r="BQ9" i="3"/>
  <c r="BR33" i="3" s="1"/>
  <c r="BR34" i="3" s="1"/>
  <c r="BP9" i="3"/>
  <c r="BQ33" i="3" s="1"/>
  <c r="BQ34" i="3" s="1"/>
  <c r="BQ8" i="3"/>
  <c r="BR31" i="3" s="1"/>
  <c r="BR32" i="3" s="1"/>
  <c r="BR3" i="3" s="1"/>
  <c r="BP8" i="3"/>
  <c r="BQ31" i="3" s="1"/>
  <c r="BQ32" i="3" s="1"/>
  <c r="BQ7" i="3"/>
  <c r="BR29" i="3" s="1"/>
  <c r="BR27" i="3" s="1"/>
  <c r="BR28" i="3" s="1"/>
  <c r="BP7" i="3"/>
  <c r="BQ29" i="3" s="1"/>
  <c r="BO33" i="3" l="1"/>
  <c r="BR30" i="3"/>
  <c r="BQ30" i="3"/>
  <c r="BQ27" i="3"/>
  <c r="BQ28" i="3" s="1"/>
  <c r="P8" i="3"/>
  <c r="Q31" i="3" s="1"/>
  <c r="P7" i="3"/>
  <c r="Q29" i="3" s="1"/>
  <c r="Q30" i="3" s="1"/>
  <c r="O6" i="3"/>
  <c r="P27" i="3" s="1"/>
  <c r="P28" i="3" s="1"/>
  <c r="O19" i="3"/>
  <c r="O18" i="3"/>
  <c r="O17" i="3"/>
  <c r="O16" i="3"/>
  <c r="O15" i="3"/>
  <c r="O14" i="3"/>
  <c r="P9" i="3"/>
  <c r="Q33" i="3" s="1"/>
  <c r="Q34" i="3" s="1"/>
  <c r="O9" i="3"/>
  <c r="P33" i="3" s="1"/>
  <c r="P34" i="3" s="1"/>
  <c r="O8" i="3"/>
  <c r="P31" i="3" s="1"/>
  <c r="P32" i="3" s="1"/>
  <c r="O7" i="3"/>
  <c r="P29" i="3" s="1"/>
  <c r="P30" i="3" s="1"/>
  <c r="P6" i="3"/>
  <c r="Q27" i="3" s="1"/>
  <c r="Q28" i="3" s="1"/>
  <c r="Q32" i="3" l="1"/>
  <c r="Q3" i="3" s="1"/>
  <c r="N29" i="3"/>
  <c r="N33" i="3"/>
  <c r="N31" i="3"/>
  <c r="BK6" i="3"/>
  <c r="BE6" i="3"/>
  <c r="BJ19" i="3"/>
  <c r="BJ18" i="3"/>
  <c r="BJ17" i="3"/>
  <c r="BJ16" i="3"/>
  <c r="BJ15" i="3"/>
  <c r="BJ14" i="3"/>
  <c r="BK9" i="3"/>
  <c r="BL33" i="3" s="1"/>
  <c r="BL34" i="3" s="1"/>
  <c r="BJ9" i="3"/>
  <c r="BK33" i="3" s="1"/>
  <c r="BK34" i="3" s="1"/>
  <c r="BK8" i="3"/>
  <c r="BL31" i="3" s="1"/>
  <c r="BL32" i="3" s="1"/>
  <c r="BL3" i="3" s="1"/>
  <c r="BJ8" i="3"/>
  <c r="BK31" i="3" s="1"/>
  <c r="BK32" i="3" s="1"/>
  <c r="BK7" i="3"/>
  <c r="BL29" i="3" s="1"/>
  <c r="BJ7" i="3"/>
  <c r="BK29" i="3" s="1"/>
  <c r="BJ6" i="3"/>
  <c r="BD14" i="3"/>
  <c r="BD6" i="3"/>
  <c r="C6" i="3"/>
  <c r="D27" i="3" s="1"/>
  <c r="AG19" i="3"/>
  <c r="AG18" i="3"/>
  <c r="AG17" i="3"/>
  <c r="AG16" i="3"/>
  <c r="AG15" i="3"/>
  <c r="AG14" i="3"/>
  <c r="AH9" i="3"/>
  <c r="AI33" i="3" s="1"/>
  <c r="AI34" i="3" s="1"/>
  <c r="AG9" i="3"/>
  <c r="AH33" i="3" s="1"/>
  <c r="AH34" i="3" s="1"/>
  <c r="AH8" i="3"/>
  <c r="AI31" i="3" s="1"/>
  <c r="AI32" i="3" s="1"/>
  <c r="AI3" i="3" s="1"/>
  <c r="AG8" i="3"/>
  <c r="AH31" i="3" s="1"/>
  <c r="AH32" i="3" s="1"/>
  <c r="AH7" i="3"/>
  <c r="AI29" i="3" s="1"/>
  <c r="AI30" i="3" s="1"/>
  <c r="AG7" i="3"/>
  <c r="AH29" i="3" s="1"/>
  <c r="AH30" i="3" s="1"/>
  <c r="AH6" i="3"/>
  <c r="AI27" i="3" s="1"/>
  <c r="AI28" i="3" s="1"/>
  <c r="AG6" i="3"/>
  <c r="AH27" i="3" s="1"/>
  <c r="AH28" i="3" s="1"/>
  <c r="BI31" i="3" l="1"/>
  <c r="BI29" i="3"/>
  <c r="BI33" i="3"/>
  <c r="BK30" i="3"/>
  <c r="BK27" i="3"/>
  <c r="BK28" i="3" s="1"/>
  <c r="BL30" i="3"/>
  <c r="BL27" i="3"/>
  <c r="BL28" i="3" s="1"/>
  <c r="AF33" i="3"/>
  <c r="AF31" i="3"/>
  <c r="AF29" i="3"/>
  <c r="BD19" i="3" l="1"/>
  <c r="BD18" i="3"/>
  <c r="BD17" i="3"/>
  <c r="BD16" i="3"/>
  <c r="BD15" i="3"/>
  <c r="BE9" i="3"/>
  <c r="BF33" i="3" s="1"/>
  <c r="BF34" i="3" s="1"/>
  <c r="BD9" i="3"/>
  <c r="BE33" i="3" s="1"/>
  <c r="BE34" i="3" s="1"/>
  <c r="BE8" i="3"/>
  <c r="BF31" i="3" s="1"/>
  <c r="BF32" i="3" s="1"/>
  <c r="BF3" i="3" s="1"/>
  <c r="BD8" i="3"/>
  <c r="BE31" i="3" s="1"/>
  <c r="BE32" i="3" s="1"/>
  <c r="BE7" i="3"/>
  <c r="BF29" i="3" s="1"/>
  <c r="BF30" i="3" s="1"/>
  <c r="BD7" i="3"/>
  <c r="BE29" i="3" s="1"/>
  <c r="BE30" i="3" s="1"/>
  <c r="AS19" i="3"/>
  <c r="AS18" i="3"/>
  <c r="AS17" i="3"/>
  <c r="AS16" i="3"/>
  <c r="AS15" i="3"/>
  <c r="AS14" i="3"/>
  <c r="AT9" i="3"/>
  <c r="AU33" i="3" s="1"/>
  <c r="AU34" i="3" s="1"/>
  <c r="AS9" i="3"/>
  <c r="AT33" i="3" s="1"/>
  <c r="AT34" i="3" s="1"/>
  <c r="AT8" i="3"/>
  <c r="AU31" i="3" s="1"/>
  <c r="AU32" i="3" s="1"/>
  <c r="AU3" i="3" s="1"/>
  <c r="AS8" i="3"/>
  <c r="AT31" i="3" s="1"/>
  <c r="AT32" i="3" s="1"/>
  <c r="AT7" i="3"/>
  <c r="AU29" i="3" s="1"/>
  <c r="AU30" i="3" s="1"/>
  <c r="AS7" i="3"/>
  <c r="AT29" i="3" s="1"/>
  <c r="AT30" i="3" s="1"/>
  <c r="AT6" i="3"/>
  <c r="AU27" i="3" s="1"/>
  <c r="AU28" i="3" s="1"/>
  <c r="AS6" i="3"/>
  <c r="AT27" i="3" s="1"/>
  <c r="AT28" i="3" s="1"/>
  <c r="AY6" i="3"/>
  <c r="AY8" i="3"/>
  <c r="AY9" i="3"/>
  <c r="AY14" i="3"/>
  <c r="AY15" i="3"/>
  <c r="AY16" i="3"/>
  <c r="AY17" i="3"/>
  <c r="AY18" i="3"/>
  <c r="AY19" i="3"/>
  <c r="AY7" i="3"/>
  <c r="AM19" i="3"/>
  <c r="AM9" i="3"/>
  <c r="AN8" i="3"/>
  <c r="AM8" i="3"/>
  <c r="AN7" i="3"/>
  <c r="AM7" i="3"/>
  <c r="AN6" i="3"/>
  <c r="AM6" i="3"/>
  <c r="AN9" i="3"/>
  <c r="AM14" i="3"/>
  <c r="AM15" i="3"/>
  <c r="AM16" i="3"/>
  <c r="AM17" i="3"/>
  <c r="AM18" i="3"/>
  <c r="AA17" i="3"/>
  <c r="AA16" i="3"/>
  <c r="AA15" i="3"/>
  <c r="AA14" i="3"/>
  <c r="AB6" i="3"/>
  <c r="AA6" i="3"/>
  <c r="AA8" i="3"/>
  <c r="AA9" i="3"/>
  <c r="AB7" i="3"/>
  <c r="AB8" i="3"/>
  <c r="AB9" i="3"/>
  <c r="AA18" i="3"/>
  <c r="AA19" i="3"/>
  <c r="AA7" i="3"/>
  <c r="U19" i="3"/>
  <c r="V8" i="3"/>
  <c r="U8" i="3"/>
  <c r="V7" i="3"/>
  <c r="U7" i="3"/>
  <c r="V6" i="3"/>
  <c r="U6" i="3"/>
  <c r="U9" i="3"/>
  <c r="V9" i="3"/>
  <c r="U14" i="3"/>
  <c r="U15" i="3"/>
  <c r="U16" i="3"/>
  <c r="U17" i="3"/>
  <c r="U18" i="3"/>
  <c r="BC29" i="3" l="1"/>
  <c r="BC33" i="3"/>
  <c r="BC31" i="3"/>
  <c r="AR31" i="3"/>
  <c r="AR29" i="3"/>
  <c r="BE27" i="3"/>
  <c r="BE28" i="3" s="1"/>
  <c r="BF27" i="3"/>
  <c r="BF28" i="3" s="1"/>
  <c r="AR33" i="3"/>
  <c r="I19" i="3" l="1"/>
  <c r="I18" i="3"/>
  <c r="I17" i="3"/>
  <c r="I9" i="3"/>
  <c r="J33" i="3" s="1"/>
  <c r="J7" i="3"/>
  <c r="J6" i="3"/>
  <c r="I6" i="3"/>
  <c r="J27" i="3" s="1"/>
  <c r="I8" i="3"/>
  <c r="J8" i="3"/>
  <c r="J9" i="3"/>
  <c r="I14" i="3"/>
  <c r="I15" i="3"/>
  <c r="I16" i="3"/>
  <c r="I7" i="3"/>
  <c r="C16" i="3"/>
  <c r="C15" i="3"/>
  <c r="C14" i="3"/>
  <c r="D9" i="3"/>
  <c r="D7" i="3"/>
  <c r="D6" i="3"/>
  <c r="C8" i="3"/>
  <c r="C9" i="3"/>
  <c r="D8" i="3"/>
  <c r="C17" i="3"/>
  <c r="C18" i="3"/>
  <c r="C19" i="3"/>
  <c r="C7" i="3"/>
  <c r="AX31" i="3" l="1"/>
  <c r="AX33" i="3"/>
  <c r="AZ31" i="3"/>
  <c r="AZ33" i="3"/>
  <c r="AZ29" i="3"/>
  <c r="AY5" i="3"/>
  <c r="AX29" i="3"/>
  <c r="AZ27" i="3" l="1"/>
  <c r="AZ28" i="3" s="1"/>
  <c r="AZ30" i="3"/>
  <c r="AZ32" i="3"/>
  <c r="AZ3" i="3" s="1"/>
  <c r="AZ34" i="3"/>
  <c r="AO31" i="3" l="1"/>
  <c r="AO32" i="3" s="1"/>
  <c r="AO3" i="3" s="1"/>
  <c r="AO33" i="3"/>
  <c r="AO34" i="3" s="1"/>
  <c r="AO29" i="3"/>
  <c r="AO30" i="3" s="1"/>
  <c r="AN31" i="3"/>
  <c r="AN32" i="3" s="1"/>
  <c r="AN33" i="3"/>
  <c r="AN34" i="3" s="1"/>
  <c r="AN29" i="3"/>
  <c r="AN30" i="3" s="1"/>
  <c r="AO27" i="3"/>
  <c r="AO28" i="3" s="1"/>
  <c r="AN27" i="3"/>
  <c r="AN28" i="3" s="1"/>
  <c r="AL31" i="3" l="1"/>
  <c r="AL29" i="3"/>
  <c r="AL33" i="3"/>
  <c r="AC31" i="3" l="1"/>
  <c r="AC33" i="3"/>
  <c r="AC34" i="3" s="1"/>
  <c r="AC29" i="3"/>
  <c r="AC30" i="3" s="1"/>
  <c r="AB31" i="3"/>
  <c r="AB32" i="3" s="1"/>
  <c r="AB33" i="3"/>
  <c r="AB34" i="3" s="1"/>
  <c r="AB29" i="3"/>
  <c r="AB30" i="3" s="1"/>
  <c r="AC27" i="3"/>
  <c r="AC28" i="3" s="1"/>
  <c r="AB27" i="3"/>
  <c r="AB28" i="3" s="1"/>
  <c r="W31" i="3"/>
  <c r="W33" i="3"/>
  <c r="W34" i="3" s="1"/>
  <c r="W29" i="3"/>
  <c r="W30" i="3" s="1"/>
  <c r="V31" i="3"/>
  <c r="V32" i="3" s="1"/>
  <c r="V33" i="3"/>
  <c r="V34" i="3" s="1"/>
  <c r="V29" i="3"/>
  <c r="V30" i="3" s="1"/>
  <c r="W27" i="3"/>
  <c r="W28" i="3" s="1"/>
  <c r="V27" i="3"/>
  <c r="V28" i="3" s="1"/>
  <c r="W32" i="3" l="1"/>
  <c r="W3" i="3" s="1"/>
  <c r="AC32" i="3"/>
  <c r="AC3" i="3" s="1"/>
  <c r="T33" i="3"/>
  <c r="Z31" i="3"/>
  <c r="Z29" i="3"/>
  <c r="T31" i="3"/>
  <c r="Z33" i="3"/>
  <c r="T29" i="3"/>
  <c r="K31" i="3"/>
  <c r="K33" i="3"/>
  <c r="K34" i="3" s="1"/>
  <c r="K29" i="3"/>
  <c r="K30" i="3" s="1"/>
  <c r="J31" i="3"/>
  <c r="J32" i="3" s="1"/>
  <c r="J34" i="3"/>
  <c r="J29" i="3"/>
  <c r="J30" i="3" s="1"/>
  <c r="K27" i="3"/>
  <c r="K28" i="3" s="1"/>
  <c r="J28" i="3"/>
  <c r="E31" i="3"/>
  <c r="E32" i="3" s="1"/>
  <c r="E3" i="3" s="1"/>
  <c r="E33" i="3"/>
  <c r="E34" i="3" s="1"/>
  <c r="E29" i="3"/>
  <c r="E30" i="3" s="1"/>
  <c r="D31" i="3"/>
  <c r="D32" i="3" s="1"/>
  <c r="D33" i="3"/>
  <c r="D34" i="3" s="1"/>
  <c r="D29" i="3"/>
  <c r="D30" i="3" s="1"/>
  <c r="E27" i="3"/>
  <c r="E28" i="3" s="1"/>
  <c r="D28" i="3"/>
  <c r="K32" i="3" l="1"/>
  <c r="K3" i="3" s="1"/>
  <c r="B2" i="3" s="1"/>
  <c r="H33" i="3"/>
  <c r="B29" i="3"/>
  <c r="B33" i="3"/>
  <c r="B31" i="3"/>
  <c r="H31" i="3"/>
  <c r="H29" i="3"/>
</calcChain>
</file>

<file path=xl/sharedStrings.xml><?xml version="1.0" encoding="utf-8"?>
<sst xmlns="http://schemas.openxmlformats.org/spreadsheetml/2006/main" count="876" uniqueCount="330">
  <si>
    <t>Preporučeno razdoblje držanja:</t>
  </si>
  <si>
    <t xml:space="preserve"> 3 godine</t>
  </si>
  <si>
    <t>Ulaganje:</t>
  </si>
  <si>
    <t>10.000 EUR</t>
  </si>
  <si>
    <t>Scenariji</t>
  </si>
  <si>
    <t>U slučaju izlaska nakon 1 godine</t>
  </si>
  <si>
    <t>U slučaju izlaska nakon 3 godine</t>
  </si>
  <si>
    <t>Minimalni</t>
  </si>
  <si>
    <t>Nije zajamčen minimalni prinos. Mogli biste izgubiti dio ulaganja ili cjelokupno ulaganje.</t>
  </si>
  <si>
    <t>Scenarij u uvjetima stresa</t>
  </si>
  <si>
    <t>Iznos koji biste mogli dobiti nakon odbitka troškova</t>
  </si>
  <si>
    <t>Prosječni godišnji prinos</t>
  </si>
  <si>
    <t>Nepovoljni scenarij</t>
  </si>
  <si>
    <t>Umjereni scenarij</t>
  </si>
  <si>
    <t>Povoljni scenarij</t>
  </si>
  <si>
    <t>Izlazna naknada</t>
  </si>
  <si>
    <t>Ulazna naknada</t>
  </si>
  <si>
    <t>Nepovoljni 1. datum</t>
  </si>
  <si>
    <t>Nepovoljni 2. datum</t>
  </si>
  <si>
    <t>Umjereni 1. datum</t>
  </si>
  <si>
    <t>Umjereni 2. datum</t>
  </si>
  <si>
    <t>Povoljni 1. datum</t>
  </si>
  <si>
    <t>Povoljni 2. datum</t>
  </si>
  <si>
    <t>Stres scenarij</t>
  </si>
  <si>
    <t>Provjera - svugdje mora biti ime fonda</t>
  </si>
  <si>
    <t xml:space="preserve"> 5 godina</t>
  </si>
  <si>
    <t>U slučaju izlaska nakon 5 godina</t>
  </si>
  <si>
    <t>Crobex ETF klasa A</t>
  </si>
  <si>
    <t>Crobex ETF klasa B</t>
  </si>
  <si>
    <t>SBITOP ETF klasa A</t>
  </si>
  <si>
    <t>SBITOP ETF klasa B</t>
  </si>
  <si>
    <t>Euro Money Market ETF</t>
  </si>
  <si>
    <t xml:space="preserve"> 1 mjesec</t>
  </si>
  <si>
    <t>U slučaju izlaska nakon 1 mjeseca</t>
  </si>
  <si>
    <t>Broj PRIIPova za update</t>
  </si>
  <si>
    <t>BET-TRN ETF klasa A</t>
  </si>
  <si>
    <t>BET-TRN ETF klasa B</t>
  </si>
  <si>
    <t>SBITOP ETF klasa C</t>
  </si>
  <si>
    <t>10.000 RON</t>
  </si>
  <si>
    <t>-0,2334409</t>
  </si>
  <si>
    <t>-0,06202305</t>
  </si>
  <si>
    <t>2017-02-28 23:59:59</t>
  </si>
  <si>
    <t>2022-02-28 23:59:59</t>
  </si>
  <si>
    <t>-0,05811383</t>
  </si>
  <si>
    <t>-0,1245696</t>
  </si>
  <si>
    <t>-0,1287342</t>
  </si>
  <si>
    <t>-0,1221862</t>
  </si>
  <si>
    <t>-0,433305</t>
  </si>
  <si>
    <t>-0,4735942</t>
  </si>
  <si>
    <t>2019-09-30 23:59:59</t>
  </si>
  <si>
    <t>2022-09-30 23:59:59</t>
  </si>
  <si>
    <t>Crobex ETF kl. A.nepovoljni1</t>
  </si>
  <si>
    <t>Crobex ETF kl. A.umjereni1</t>
  </si>
  <si>
    <t>Crobex ETF kl. A.povoljni1</t>
  </si>
  <si>
    <t>Crobex ETF kl. A.nepovoljni_RHP</t>
  </si>
  <si>
    <t>Crobex ETF kl. A.umjereni_RHP</t>
  </si>
  <si>
    <t>Crobex ETF kl. A.povoljni_RHP</t>
  </si>
  <si>
    <t>Crobex ETF kl. A.nepovoljni_datum1</t>
  </si>
  <si>
    <t>Crobex ETF kl. A.nepovoljni_datum2</t>
  </si>
  <si>
    <t>Crobex ETF kl. A.umjereni_datum1</t>
  </si>
  <si>
    <t>Crobex ETF kl. A.umjereni_datum2</t>
  </si>
  <si>
    <t>Crobex ETF kl. A.povoljni_datum1</t>
  </si>
  <si>
    <t>Crobex ETF kl. A.povoljni_datum2</t>
  </si>
  <si>
    <t>Crobex ETF kl. B.nepovoljni1</t>
  </si>
  <si>
    <t>Crobex ETF kl. B.umjereni1</t>
  </si>
  <si>
    <t>Crobex ETF kl. B.povoljni1</t>
  </si>
  <si>
    <t>Crobex ETF kl. B.nepovoljni_RHP</t>
  </si>
  <si>
    <t>Crobex ETF kl. B.umjereni_RHP</t>
  </si>
  <si>
    <t>Crobex ETF kl. B.povoljni_RHP</t>
  </si>
  <si>
    <t>Crobex ETF kl. B.nepovoljni_datum1</t>
  </si>
  <si>
    <t>Crobex ETF kl. B.nepovoljni_datum2</t>
  </si>
  <si>
    <t>Crobex ETF kl. B.umjereni_datum1</t>
  </si>
  <si>
    <t>Crobex ETF kl. B.umjereni_datum2</t>
  </si>
  <si>
    <t>Crobex ETF kl. B.povoljni_datum1</t>
  </si>
  <si>
    <t>Crobex ETF kl. B.povoljni_datum2</t>
  </si>
  <si>
    <t>SBITOP ETF kl. A.nepovoljni1</t>
  </si>
  <si>
    <t>SBITOP ETF kl. A.umjereni1</t>
  </si>
  <si>
    <t>SBITOP ETF kl. A.povoljni1</t>
  </si>
  <si>
    <t>SBITOP ETF kl. A.nepovoljni_RHP</t>
  </si>
  <si>
    <t>SBITOP ETF kl. A.umjereni_RHP</t>
  </si>
  <si>
    <t>SBITOP ETF kl. A.povoljni_RHP</t>
  </si>
  <si>
    <t>SBITOP ETF kl. A.nepovoljni_datum1</t>
  </si>
  <si>
    <t>SBITOP ETF kl. A.nepovoljni_datum2</t>
  </si>
  <si>
    <t>SBITOP ETF kl. A.umjereni_datum1</t>
  </si>
  <si>
    <t>SBITOP ETF kl. A.umjereni_datum2</t>
  </si>
  <si>
    <t>SBITOP ETF kl. A.povoljni_datum1</t>
  </si>
  <si>
    <t>SBITOP ETF kl. A.povoljni_datum2</t>
  </si>
  <si>
    <t>SBITOP ETF kl. B.nepovoljni1</t>
  </si>
  <si>
    <t>SBITOP ETF kl. B.umjereni1</t>
  </si>
  <si>
    <t>SBITOP ETF kl. B.povoljni1</t>
  </si>
  <si>
    <t>SBITOP ETF kl. B.nepovoljni_RHP</t>
  </si>
  <si>
    <t>SBITOP ETF kl. B.umjereni_RHP</t>
  </si>
  <si>
    <t>SBITOP ETF kl. B.povoljni_RHP</t>
  </si>
  <si>
    <t>SBITOP ETF kl. B.nepovoljni_datum1</t>
  </si>
  <si>
    <t>SBITOP ETF kl. B.nepovoljni_datum2</t>
  </si>
  <si>
    <t>SBITOP ETF kl. B.umjereni_datum1</t>
  </si>
  <si>
    <t>SBITOP ETF kl. B.umjereni_datum2</t>
  </si>
  <si>
    <t>SBITOP ETF kl. B.povoljni_datum1</t>
  </si>
  <si>
    <t>SBITOP ETF kl. B.povoljni_datum2</t>
  </si>
  <si>
    <t>SBI ETF kl. C.nepovoljni1</t>
  </si>
  <si>
    <t>SBI ETF kl. C.umjereni1</t>
  </si>
  <si>
    <t>SBI ETF kl. C.povoljni1</t>
  </si>
  <si>
    <t>SBI ETF kl. C.nepovoljni_RHP</t>
  </si>
  <si>
    <t>SBI ETF kl. C.umjereni_RHP</t>
  </si>
  <si>
    <t>SBI ETF kl. C.povoljni_RHP</t>
  </si>
  <si>
    <t>SBI ETF kl. C.nepovoljni_datum1</t>
  </si>
  <si>
    <t>SBI ETF kl. C.nepovoljni_datum2</t>
  </si>
  <si>
    <t>SBI ETF kl. C.umjereni_datum1</t>
  </si>
  <si>
    <t>SBI ETF kl. C.umjereni_datum2</t>
  </si>
  <si>
    <t>SBI ETF kl. C.povoljni_datum1</t>
  </si>
  <si>
    <t>SBI ETF kl. C.povoljni_datum2</t>
  </si>
  <si>
    <t>BET-TRN kl. A.nepovoljni1</t>
  </si>
  <si>
    <t>BET-TRN kl. A.umjereni1</t>
  </si>
  <si>
    <t>BET-TRN kl. A.povoljni1</t>
  </si>
  <si>
    <t>BET-TRN kl. A.nepovoljni_RHP</t>
  </si>
  <si>
    <t>BET-TRN kl. A.umjereni_RHP</t>
  </si>
  <si>
    <t>BET-TRN kl. A.povoljni_RHP</t>
  </si>
  <si>
    <t>BET-TRN kl. A.nepovoljni_datum1</t>
  </si>
  <si>
    <t>BET-TRN kl. A.nepovoljni_datum2</t>
  </si>
  <si>
    <t>BET-TRN kl. A.umjereni_datum1</t>
  </si>
  <si>
    <t>BET-TRN kl. A.umjereni_datum2</t>
  </si>
  <si>
    <t>BET-TRN kl. A.povoljni_datum1</t>
  </si>
  <si>
    <t>BET-TRN kl. A.povoljni_datum2</t>
  </si>
  <si>
    <t>BET-TRN kl. B.nepovoljni1</t>
  </si>
  <si>
    <t>BET-TRN kl. B.umjereni1</t>
  </si>
  <si>
    <t>BET-TRN kl. B.povoljni1</t>
  </si>
  <si>
    <t>BET-TRN kl. B.nepovoljni_RHP</t>
  </si>
  <si>
    <t>BET-TRN kl. B.umjereni_RHP</t>
  </si>
  <si>
    <t>BET-TRN kl. B.povoljni_RHP</t>
  </si>
  <si>
    <t>BET-TRN kl. B.nepovoljni_datum1</t>
  </si>
  <si>
    <t>BET-TRN kl. B.nepovoljni_datum2</t>
  </si>
  <si>
    <t>BET-TRN kl. B.umjereni_datum1</t>
  </si>
  <si>
    <t>BET-TRN kl. B.umjereni_datum2</t>
  </si>
  <si>
    <t>BET-TRN kl. B.povoljni_datum1</t>
  </si>
  <si>
    <t>BET-TRN kl. B.povoljni_datum2</t>
  </si>
  <si>
    <t>EURO MONEY MARKET UCITS ETF.nepovoljni_RHP</t>
  </si>
  <si>
    <t>EURO MONEY MARKET UCITS ETF.umjereni_RHP</t>
  </si>
  <si>
    <t>EURO MONEY MARKET UCITS ETF.povoljni_RHP</t>
  </si>
  <si>
    <t>EURO MONEY MARKET UCITS ETF.nepovoljni_datum1</t>
  </si>
  <si>
    <t>EURO MONEY MARKET UCITS ETF.nepovoljni_datum2</t>
  </si>
  <si>
    <t>EURO MONEY MARKET UCITS ETF.umjereni_datum1</t>
  </si>
  <si>
    <t>EURO MONEY MARKET UCITS ETF.umjereni_datum2</t>
  </si>
  <si>
    <t>EURO MONEY MARKET UCITS ETF.povoljni_datum1</t>
  </si>
  <si>
    <t>EURO MONEY MARKET UCITS ETF.povoljni_datum2</t>
  </si>
  <si>
    <t>Crobex ETF kl. A.stres252</t>
  </si>
  <si>
    <t>Crobex ETF kl. A.stresRHP</t>
  </si>
  <si>
    <t>Crobex ETF kl. B.stres252</t>
  </si>
  <si>
    <t>Crobex ETF kl. B.stresRHP</t>
  </si>
  <si>
    <t>SBITOP ETF kl. A.stres252</t>
  </si>
  <si>
    <t>SBITOP ETF kl. A.stresRHP</t>
  </si>
  <si>
    <t>SBITOP ETF kl. B.stres252</t>
  </si>
  <si>
    <t>SBITOP ETF kl. B.stresRHP</t>
  </si>
  <si>
    <t>SBI ETF kl. C.stres252</t>
  </si>
  <si>
    <t>SBI ETF kl. C.stresRHP</t>
  </si>
  <si>
    <t>BET-TRN kl. A.stres252</t>
  </si>
  <si>
    <t>BET-TRN kl. A.stresRHP</t>
  </si>
  <si>
    <t>BET-TRN kl. B.stres252</t>
  </si>
  <si>
    <t>BET-TRN kl. B.stresRHP</t>
  </si>
  <si>
    <t>EURO MONEY MARKET UCITS ETF.stresRHP</t>
  </si>
  <si>
    <t>2022-05-31 23:59:59</t>
  </si>
  <si>
    <t>-0,1115453</t>
  </si>
  <si>
    <t>2025-05-31 23:59:59</t>
  </si>
  <si>
    <t>2020-10-31 23:59:59</t>
  </si>
  <si>
    <t>0,1012803</t>
  </si>
  <si>
    <t>0,4889622</t>
  </si>
  <si>
    <t>0,4889636</t>
  </si>
  <si>
    <t>0,513865</t>
  </si>
  <si>
    <t>0,2336516</t>
  </si>
  <si>
    <t>0,9788157</t>
  </si>
  <si>
    <t>0,9830343</t>
  </si>
  <si>
    <t>1,471771</t>
  </si>
  <si>
    <t>2019-01-31 23:59:59</t>
  </si>
  <si>
    <t>2025-09-30 23:59:59</t>
  </si>
  <si>
    <t>2025-10-31 23:59:59</t>
  </si>
  <si>
    <t>EUR Romania GOVT kl. A.nepovoljni1</t>
  </si>
  <si>
    <t>EUR Romania GOVT kl. A.umjereni1</t>
  </si>
  <si>
    <t>EUR Romania GOVT kl. A.povoljni1</t>
  </si>
  <si>
    <t>EUR Romania GOVT kl. A.nepovoljni_RHP</t>
  </si>
  <si>
    <t>EUR Romania GOVT kl. A.umjereni_RHP</t>
  </si>
  <si>
    <t>EUR Romania GOVT kl. A.povoljni_RHP</t>
  </si>
  <si>
    <t>EUR Romania GOVT kl. A.nepovoljni_datum1</t>
  </si>
  <si>
    <t>EUR Romania GOVT kl. A.nepovoljni_datum2</t>
  </si>
  <si>
    <t>EUR Romania GOVT kl. A.umjereni_datum1</t>
  </si>
  <si>
    <t>EUR Romania GOVT kl. A.umjereni_datum2</t>
  </si>
  <si>
    <t>EUR Romania GOVT kl. A.povoljni_datum1</t>
  </si>
  <si>
    <t>EUR Romania GOVT kl. A.povoljni_datum2</t>
  </si>
  <si>
    <t>EUR Romania GOVT kl. B.nepovoljni1</t>
  </si>
  <si>
    <t>-0,4318645</t>
  </si>
  <si>
    <t>EUR Romania GOVT kl. B.umjereni1</t>
  </si>
  <si>
    <t>EUR Romania GOVT kl. B.povoljni1</t>
  </si>
  <si>
    <t>EUR Romania GOVT kl. B.nepovoljni_RHP</t>
  </si>
  <si>
    <t>-0,4299946</t>
  </si>
  <si>
    <t>EUR Romania GOVT kl. B.umjereni_RHP</t>
  </si>
  <si>
    <t>EUR Romania GOVT kl. B.povoljni_RHP</t>
  </si>
  <si>
    <t>0,1949565</t>
  </si>
  <si>
    <t>EUR Romania GOVT kl. B.nepovoljni_datum1</t>
  </si>
  <si>
    <t>EUR Romania GOVT kl. B.nepovoljni_datum2</t>
  </si>
  <si>
    <t>EUR Romania GOVT kl. B.umjereni_datum1</t>
  </si>
  <si>
    <t>EUR Romania GOVT kl. B.umjereni_datum2</t>
  </si>
  <si>
    <t>EUR Romania GOVT kl. B.povoljni_datum1</t>
  </si>
  <si>
    <t>2022-10-31 23:59:59</t>
  </si>
  <si>
    <t>EUR Romania GOVT kl. B.povoljni_datum2</t>
  </si>
  <si>
    <t>EUR Romania GOVT kl. A.stres252</t>
  </si>
  <si>
    <t>EUR Romania GOVT kl. A.stresRHP</t>
  </si>
  <si>
    <t>EUR Romania GOVT kl. B.stres252</t>
  </si>
  <si>
    <t>EUR Romania GOVT kl. B.stresRHP</t>
  </si>
  <si>
    <t>InterCapital Romania Bond ETF klasa A</t>
  </si>
  <si>
    <t>InterCapital Romania Bond ETF klasa B</t>
  </si>
  <si>
    <t>Crobex ETF kl. C.nepovoljni1</t>
  </si>
  <si>
    <t>Crobex ETF kl. C.umjereni1</t>
  </si>
  <si>
    <t>Crobex ETF kl. C.povoljni1</t>
  </si>
  <si>
    <t>Crobex ETF kl. C.nepovoljni_RHP</t>
  </si>
  <si>
    <t>Crobex ETF kl. C.umjereni_RHP</t>
  </si>
  <si>
    <t>Crobex ETF kl. C.povoljni_RHP</t>
  </si>
  <si>
    <t>Crobex ETF kl. C.nepovoljni_datum1</t>
  </si>
  <si>
    <t>Crobex ETF kl. C.nepovoljni_datum2</t>
  </si>
  <si>
    <t>Crobex ETF kl. C.umjereni_datum1</t>
  </si>
  <si>
    <t>Crobex ETF kl. C.umjereni_datum2</t>
  </si>
  <si>
    <t>Crobex ETF kl. C.povoljni_datum1</t>
  </si>
  <si>
    <t>Crobex ETF kl. C.povoljni_datum2</t>
  </si>
  <si>
    <t>Crobex ETF kl. C.stres252</t>
  </si>
  <si>
    <t>Crobex ETF kl. C.stresRHP</t>
  </si>
  <si>
    <t>Crobex ETF klasa C</t>
  </si>
  <si>
    <t>-0,2108826</t>
  </si>
  <si>
    <t>0,1241693</t>
  </si>
  <si>
    <t>0,02787146</t>
  </si>
  <si>
    <t>2024-04-30 23:59:59</t>
  </si>
  <si>
    <t>0,1524942</t>
  </si>
  <si>
    <t>2022-01-31 23:59:59</t>
  </si>
  <si>
    <t>-0,09496614</t>
  </si>
  <si>
    <t>0,1813134</t>
  </si>
  <si>
    <t>-0,0009107408</t>
  </si>
  <si>
    <t>0,003182847</t>
  </si>
  <si>
    <t>2017-10-31 23:59:59</t>
  </si>
  <si>
    <t>2017-11-30 23:59:59</t>
  </si>
  <si>
    <t>2024-03-31 23:59:59</t>
  </si>
  <si>
    <t>0,1087354</t>
  </si>
  <si>
    <t>-0,02603591</t>
  </si>
  <si>
    <t>2021-02-28 23:59:59</t>
  </si>
  <si>
    <t>0,01418389</t>
  </si>
  <si>
    <t>0,02408508</t>
  </si>
  <si>
    <t>0,3329513</t>
  </si>
  <si>
    <t>0,3330408</t>
  </si>
  <si>
    <t>0,3328106</t>
  </si>
  <si>
    <t>1,381332</t>
  </si>
  <si>
    <t>2026-02-28 23:59:59</t>
  </si>
  <si>
    <t>1,387658</t>
  </si>
  <si>
    <t>0,8318533</t>
  </si>
  <si>
    <t>2019-10-31 23:59:59</t>
  </si>
  <si>
    <t>2024-10-31 23:59:59</t>
  </si>
  <si>
    <t>0,009684743</t>
  </si>
  <si>
    <t>0,1286054</t>
  </si>
  <si>
    <t>WIG30TR ETF kl.A.nepovoljni1</t>
  </si>
  <si>
    <t>-0,5775893</t>
  </si>
  <si>
    <t>WIG30TR ETF kl.A.umjereni1</t>
  </si>
  <si>
    <t>0,1547743</t>
  </si>
  <si>
    <t>WIG30TR ETF kl.A.povoljni1</t>
  </si>
  <si>
    <t>0,5534803</t>
  </si>
  <si>
    <t>WIG30TR ETF kl.A.nepovoljni_RHP</t>
  </si>
  <si>
    <t>-0,6471234</t>
  </si>
  <si>
    <t>WIG30TR ETF kl.A.umjereni_RHP</t>
  </si>
  <si>
    <t>0,2561672</t>
  </si>
  <si>
    <t>WIG30TR ETF kl.A.povoljni_RHP</t>
  </si>
  <si>
    <t>1,140099</t>
  </si>
  <si>
    <t>WIG30TR ETF kl.A.nepovoljni_datum1</t>
  </si>
  <si>
    <t>2017-09-30 23:59:59</t>
  </si>
  <si>
    <t>WIG30TR ETF kl.A.nepovoljni_datum2</t>
  </si>
  <si>
    <t>WIG30TR ETF kl.A.umjereni_datum1</t>
  </si>
  <si>
    <t>2019-12-31 23:59:59</t>
  </si>
  <si>
    <t>WIG30TR ETF kl.A.umjereni_datum2</t>
  </si>
  <si>
    <t>2024-12-31 23:59:59</t>
  </si>
  <si>
    <t>WIG30TR ETF kl.A.povoljni_datum1</t>
  </si>
  <si>
    <t>WIG30TR ETF kl.A.povoljni_datum2</t>
  </si>
  <si>
    <t>WIG30TR ETF kl.A.stres252</t>
  </si>
  <si>
    <t>WIG30TR ETF kl.A.stresRHP</t>
  </si>
  <si>
    <t>5 godina</t>
  </si>
  <si>
    <t>2019-06-30 23:59:59</t>
  </si>
  <si>
    <t>2024-06-30 23:59:59</t>
  </si>
  <si>
    <t>0,1619319</t>
  </si>
  <si>
    <t>0,1859592</t>
  </si>
  <si>
    <t>2019-03-31 23:59:59</t>
  </si>
  <si>
    <t xml:space="preserve">InterCapital Poland WIG30TR UCITS ETF </t>
  </si>
  <si>
    <t>0,4165087</t>
  </si>
  <si>
    <t>0,4205885</t>
  </si>
  <si>
    <t>0,4751643</t>
  </si>
  <si>
    <t>1,036281</t>
  </si>
  <si>
    <t>2019-05-31 23:59:59</t>
  </si>
  <si>
    <t>2024-05-31 23:59:59</t>
  </si>
  <si>
    <t>2021-07-31 23:59:59</t>
  </si>
  <si>
    <t>2026-07-31</t>
  </si>
  <si>
    <t>0,3170092</t>
  </si>
  <si>
    <t>0,7807171</t>
  </si>
  <si>
    <t>2025-07-31 23:59:59</t>
  </si>
  <si>
    <t>0,3170055</t>
  </si>
  <si>
    <t>0,7849445</t>
  </si>
  <si>
    <t>0,3501517</t>
  </si>
  <si>
    <t>0,8703665</t>
  </si>
  <si>
    <t>2016-08-31 23:59:59</t>
  </si>
  <si>
    <t>2021-08-31 23:59:59</t>
  </si>
  <si>
    <t>0,5726805</t>
  </si>
  <si>
    <t>1,294129</t>
  </si>
  <si>
    <t>0,5884711</t>
  </si>
  <si>
    <t>0,9558128</t>
  </si>
  <si>
    <t>1,318297</t>
  </si>
  <si>
    <t>2019-07-31 23:59:59</t>
  </si>
  <si>
    <t>2024-07-31 23:59:59</t>
  </si>
  <si>
    <t>-0,0003093054</t>
  </si>
  <si>
    <t>0,5046531</t>
  </si>
  <si>
    <t>0,4913611</t>
  </si>
  <si>
    <t>0,5046854</t>
  </si>
  <si>
    <t>0,4913816</t>
  </si>
  <si>
    <t>0,5064037</t>
  </si>
  <si>
    <t>0,4939462</t>
  </si>
  <si>
    <t>0,4248622</t>
  </si>
  <si>
    <t>0,4045672</t>
  </si>
  <si>
    <t>0,4232817</t>
  </si>
  <si>
    <t>0,4045374</t>
  </si>
  <si>
    <t>0,3751067</t>
  </si>
  <si>
    <t>0,3849615</t>
  </si>
  <si>
    <t>0,3721715</t>
  </si>
  <si>
    <t>0,4036858</t>
  </si>
  <si>
    <t>0,3550158</t>
  </si>
  <si>
    <t>0,4371984</t>
  </si>
  <si>
    <t>0,9988921</t>
  </si>
  <si>
    <t>0,6402531</t>
  </si>
  <si>
    <t>0,6851149</t>
  </si>
  <si>
    <t>0,6455284</t>
  </si>
  <si>
    <t>0,6688811</t>
  </si>
  <si>
    <t>0,1203505</t>
  </si>
  <si>
    <t>0,09756775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</si>
</sst>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m/d/yyyy\ h:mm:ss"/>
    <numFmt numFmtId="165" formatCode="0.0%"/>
    <numFmt numFmtId="166" formatCode="mm\./yyyy\."/>
    <numFmt numFmtId="167" formatCode="0.000000"/>
    <numFmt numFmtId="168" formatCode="0.00000000%"/>
    <numFmt numFmtId="169" formatCode="#,##0\ [$EUR]_);\(#,##0\ [$EUR]\)"/>
    <numFmt numFmtId="170" formatCode="#,##0\ [$RON]_);\(#,##0\ [$RON]\)"/>
    <numFmt numFmtId="171" formatCode="#,##0\ [$RON]"/>
    <numFmt numFmtId="172" formatCode="#,##0\ [$EUR]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tillium Web"/>
      <charset val="238"/>
    </font>
    <font>
      <b/>
      <sz val="7"/>
      <color theme="0"/>
      <name val="Titillium Web"/>
      <charset val="238"/>
    </font>
    <font>
      <sz val="7"/>
      <color rgb="FF000000"/>
      <name val="Titillium Web"/>
      <charset val="238"/>
    </font>
    <font>
      <b/>
      <sz val="9"/>
      <color theme="1"/>
      <name val="Titillium Web"/>
      <charset val="238"/>
    </font>
    <font>
      <b/>
      <sz val="9"/>
      <color theme="1"/>
      <name val="Calibri"/>
      <family val="2"/>
      <scheme val="minor"/>
    </font>
    <font>
      <b/>
      <sz val="9"/>
      <color theme="1"/>
      <name val="Titillium Web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0" fillId="0" borderId="0" xfId="0" applyAlignment="1">
      <alignment horizontal="center"/>
    </xf>
    <xf numFmtId="165" fontId="0" fillId="0" borderId="0" xfId="0" applyNumberFormat="1"/>
    <xf numFmtId="43" fontId="0" fillId="0" borderId="0" xfId="1" applyFont="1"/>
    <xf numFmtId="14" fontId="0" fillId="0" borderId="0" xfId="0" applyNumberFormat="1"/>
    <xf numFmtId="43" fontId="0" fillId="0" borderId="0" xfId="1" applyFont="1" applyAlignment="1">
      <alignment horizontal="left"/>
    </xf>
    <xf numFmtId="166" fontId="0" fillId="0" borderId="0" xfId="0" applyNumberFormat="1"/>
    <xf numFmtId="0" fontId="3" fillId="4" borderId="1" xfId="0" applyFont="1" applyFill="1" applyBorder="1"/>
    <xf numFmtId="3" fontId="3" fillId="4" borderId="2" xfId="0" applyNumberFormat="1" applyFont="1" applyFill="1" applyBorder="1"/>
    <xf numFmtId="0" fontId="3" fillId="4" borderId="2" xfId="0" applyFont="1" applyFill="1" applyBorder="1"/>
    <xf numFmtId="0" fontId="0" fillId="2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167" fontId="0" fillId="0" borderId="0" xfId="0" applyNumberFormat="1"/>
    <xf numFmtId="168" fontId="0" fillId="0" borderId="0" xfId="2" applyNumberFormat="1" applyFont="1"/>
    <xf numFmtId="169" fontId="2" fillId="0" borderId="3" xfId="1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0" fontId="0" fillId="0" borderId="0" xfId="2" applyNumberFormat="1" applyFont="1"/>
    <xf numFmtId="0" fontId="2" fillId="0" borderId="0" xfId="0" applyFont="1" applyAlignment="1">
      <alignment horizontal="center" vertical="center" wrapText="1"/>
    </xf>
    <xf numFmtId="169" fontId="2" fillId="0" borderId="0" xfId="1" applyNumberFormat="1" applyFont="1" applyBorder="1" applyAlignment="1">
      <alignment horizontal="center" vertical="center"/>
    </xf>
    <xf numFmtId="165" fontId="2" fillId="0" borderId="0" xfId="2" applyNumberFormat="1" applyFont="1" applyBorder="1" applyAlignment="1">
      <alignment horizontal="center" vertical="center"/>
    </xf>
    <xf numFmtId="170" fontId="2" fillId="0" borderId="3" xfId="1" applyNumberFormat="1" applyFont="1" applyBorder="1" applyAlignment="1">
      <alignment horizontal="center" vertical="center"/>
    </xf>
    <xf numFmtId="171" fontId="2" fillId="0" borderId="3" xfId="1" applyNumberFormat="1" applyFont="1" applyBorder="1" applyAlignment="1">
      <alignment horizontal="center" vertical="center"/>
    </xf>
    <xf numFmtId="9" fontId="0" fillId="0" borderId="0" xfId="2" applyFont="1"/>
    <xf numFmtId="10" fontId="0" fillId="0" borderId="0" xfId="0" applyNumberFormat="1"/>
    <xf numFmtId="172" fontId="2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6"/>
  <sheetViews>
    <sheetView workbookViewId="0">
      <selection sqref="A1:B141"/>
    </sheetView>
  </sheetViews>
  <sheetFormatPr defaultRowHeight="14.5" x14ac:dyDescent="0.35"/>
  <cols>
    <col min="1" max="1" width="46.1796875" bestFit="1" customWidth="1"/>
    <col min="2" max="2" width="36.90625" customWidth="1"/>
    <col min="3" max="3" width="31.90625" bestFit="1" customWidth="1"/>
    <col min="4" max="4" width="30.6328125" bestFit="1" customWidth="1"/>
    <col min="5" max="5" width="29.81640625" bestFit="1" customWidth="1"/>
    <col min="6" max="7" width="35.08984375" bestFit="1" customWidth="1"/>
    <col min="8" max="9" width="33.81640625" bestFit="1" customWidth="1"/>
    <col min="10" max="11" width="32.90625" bestFit="1" customWidth="1"/>
    <col min="12" max="12" width="14.1796875" bestFit="1" customWidth="1"/>
    <col min="13" max="13" width="13" bestFit="1" customWidth="1"/>
    <col min="14" max="14" width="12.08984375" bestFit="1" customWidth="1"/>
    <col min="15" max="15" width="17.81640625" bestFit="1" customWidth="1"/>
    <col min="16" max="16" width="16.36328125" bestFit="1" customWidth="1"/>
    <col min="17" max="17" width="15.54296875" bestFit="1" customWidth="1"/>
    <col min="18" max="19" width="20.81640625" bestFit="1" customWidth="1"/>
    <col min="20" max="21" width="19.54296875" bestFit="1" customWidth="1"/>
    <col min="22" max="23" width="18.81640625" bestFit="1" customWidth="1"/>
    <col min="24" max="24" width="27.453125" bestFit="1" customWidth="1"/>
    <col min="25" max="25" width="26.1796875" bestFit="1" customWidth="1"/>
    <col min="26" max="26" width="25.36328125" bestFit="1" customWidth="1"/>
    <col min="27" max="27" width="30.90625" bestFit="1" customWidth="1"/>
    <col min="28" max="28" width="29.6328125" bestFit="1" customWidth="1"/>
    <col min="29" max="29" width="28.81640625" bestFit="1" customWidth="1"/>
    <col min="30" max="31" width="34.08984375" bestFit="1" customWidth="1"/>
    <col min="32" max="33" width="32.81640625" bestFit="1" customWidth="1"/>
    <col min="34" max="35" width="31.90625" bestFit="1" customWidth="1"/>
    <col min="36" max="36" width="17" bestFit="1" customWidth="1"/>
    <col min="37" max="37" width="15.6328125" bestFit="1" customWidth="1"/>
    <col min="38" max="38" width="14.81640625" bestFit="1" customWidth="1"/>
    <col min="39" max="39" width="20.36328125" bestFit="1" customWidth="1"/>
    <col min="40" max="40" width="19.08984375" bestFit="1" customWidth="1"/>
    <col min="41" max="41" width="18.1796875" bestFit="1" customWidth="1"/>
    <col min="42" max="43" width="23.54296875" bestFit="1" customWidth="1"/>
    <col min="44" max="45" width="22.1796875" bestFit="1" customWidth="1"/>
    <col min="46" max="47" width="21.453125" bestFit="1" customWidth="1"/>
    <col min="48" max="48" width="21.81640625" bestFit="1" customWidth="1"/>
    <col min="49" max="49" width="20.36328125" bestFit="1" customWidth="1"/>
    <col min="50" max="50" width="19.54296875" bestFit="1" customWidth="1"/>
    <col min="51" max="51" width="25.1796875" bestFit="1" customWidth="1"/>
    <col min="52" max="52" width="23.81640625" bestFit="1" customWidth="1"/>
    <col min="53" max="53" width="23" bestFit="1" customWidth="1"/>
    <col min="54" max="55" width="28.1796875" bestFit="1" customWidth="1"/>
    <col min="56" max="57" width="27" bestFit="1" customWidth="1"/>
    <col min="58" max="59" width="26.1796875" bestFit="1" customWidth="1"/>
    <col min="60" max="60" width="23.08984375" bestFit="1" customWidth="1"/>
    <col min="61" max="61" width="21.81640625" bestFit="1" customWidth="1"/>
    <col min="62" max="62" width="20.90625" bestFit="1" customWidth="1"/>
    <col min="63" max="63" width="26.54296875" bestFit="1" customWidth="1"/>
    <col min="64" max="64" width="25.1796875" bestFit="1" customWidth="1"/>
    <col min="65" max="65" width="24.36328125" bestFit="1" customWidth="1"/>
    <col min="66" max="67" width="29.81640625" bestFit="1" customWidth="1"/>
    <col min="68" max="69" width="28.36328125" bestFit="1" customWidth="1"/>
    <col min="70" max="71" width="27.54296875" bestFit="1" customWidth="1"/>
    <col min="72" max="72" width="23" bestFit="1" customWidth="1"/>
    <col min="73" max="73" width="21.81640625" bestFit="1" customWidth="1"/>
    <col min="74" max="74" width="20.81640625" bestFit="1" customWidth="1"/>
    <col min="75" max="75" width="26.453125" bestFit="1" customWidth="1"/>
    <col min="76" max="76" width="25.1796875" bestFit="1" customWidth="1"/>
    <col min="77" max="77" width="24.1796875" bestFit="1" customWidth="1"/>
    <col min="78" max="79" width="29.6328125" bestFit="1" customWidth="1"/>
    <col min="80" max="81" width="28.1796875" bestFit="1" customWidth="1"/>
    <col min="82" max="83" width="27.453125" bestFit="1" customWidth="1"/>
    <col min="84" max="84" width="23" bestFit="1" customWidth="1"/>
    <col min="85" max="85" width="21.81640625" bestFit="1" customWidth="1"/>
    <col min="86" max="86" width="20.81640625" bestFit="1" customWidth="1"/>
    <col min="87" max="87" width="26.453125" bestFit="1" customWidth="1"/>
    <col min="88" max="88" width="25.1796875" bestFit="1" customWidth="1"/>
    <col min="89" max="89" width="24.1796875" bestFit="1" customWidth="1"/>
    <col min="90" max="91" width="29.6328125" bestFit="1" customWidth="1"/>
    <col min="92" max="93" width="28.1796875" bestFit="1" customWidth="1"/>
    <col min="94" max="95" width="27.453125" bestFit="1" customWidth="1"/>
    <col min="96" max="96" width="19.81640625" bestFit="1" customWidth="1"/>
    <col min="97" max="97" width="18.54296875" bestFit="1" customWidth="1"/>
    <col min="98" max="98" width="17.81640625" bestFit="1" customWidth="1"/>
    <col min="99" max="99" width="23.1796875" bestFit="1" customWidth="1"/>
    <col min="100" max="100" width="22" bestFit="1" customWidth="1"/>
    <col min="101" max="101" width="21.1796875" bestFit="1" customWidth="1"/>
    <col min="102" max="103" width="26.453125" bestFit="1" customWidth="1"/>
    <col min="104" max="105" width="25.1796875" bestFit="1" customWidth="1"/>
    <col min="106" max="107" width="24.1796875" bestFit="1" customWidth="1"/>
    <col min="108" max="108" width="19.81640625" bestFit="1" customWidth="1"/>
    <col min="109" max="109" width="18.453125" bestFit="1" customWidth="1"/>
    <col min="110" max="110" width="17.6328125" bestFit="1" customWidth="1"/>
    <col min="111" max="111" width="23.1796875" bestFit="1" customWidth="1"/>
    <col min="112" max="112" width="21.90625" bestFit="1" customWidth="1"/>
    <col min="113" max="113" width="21.08984375" bestFit="1" customWidth="1"/>
    <col min="114" max="115" width="26.36328125" bestFit="1" customWidth="1"/>
    <col min="116" max="117" width="25" bestFit="1" customWidth="1"/>
    <col min="118" max="119" width="24.1796875" bestFit="1" customWidth="1"/>
    <col min="120" max="120" width="19.81640625" bestFit="1" customWidth="1"/>
    <col min="121" max="121" width="18.453125" bestFit="1" customWidth="1"/>
    <col min="122" max="122" width="17.6328125" bestFit="1" customWidth="1"/>
    <col min="123" max="123" width="23.1796875" bestFit="1" customWidth="1"/>
    <col min="124" max="124" width="21.90625" bestFit="1" customWidth="1"/>
    <col min="125" max="125" width="21.08984375" bestFit="1" customWidth="1"/>
    <col min="126" max="127" width="26.36328125" bestFit="1" customWidth="1"/>
    <col min="128" max="129" width="25" bestFit="1" customWidth="1"/>
    <col min="130" max="131" width="24.1796875" bestFit="1" customWidth="1"/>
    <col min="132" max="132" width="34.6328125" bestFit="1" customWidth="1"/>
    <col min="133" max="133" width="33.36328125" bestFit="1" customWidth="1"/>
    <col min="134" max="134" width="32.453125" bestFit="1" customWidth="1"/>
    <col min="135" max="135" width="38.08984375" bestFit="1" customWidth="1"/>
    <col min="136" max="136" width="36.81640625" bestFit="1" customWidth="1"/>
    <col min="137" max="137" width="35.90625" bestFit="1" customWidth="1"/>
    <col min="138" max="139" width="41.1796875" bestFit="1" customWidth="1"/>
    <col min="140" max="141" width="39.90625" bestFit="1" customWidth="1"/>
    <col min="142" max="143" width="39.08984375" bestFit="1" customWidth="1"/>
    <col min="144" max="144" width="34.54296875" bestFit="1" customWidth="1"/>
    <col min="145" max="145" width="33.1796875" bestFit="1" customWidth="1"/>
    <col min="146" max="146" width="32.36328125" bestFit="1" customWidth="1"/>
    <col min="147" max="147" width="38" bestFit="1" customWidth="1"/>
    <col min="148" max="148" width="36.6328125" bestFit="1" customWidth="1"/>
    <col min="149" max="149" width="35.81640625" bestFit="1" customWidth="1"/>
    <col min="150" max="151" width="41.08984375" bestFit="1" customWidth="1"/>
    <col min="152" max="153" width="39.81640625" bestFit="1" customWidth="1"/>
    <col min="154" max="155" width="39" bestFit="1" customWidth="1"/>
    <col min="156" max="156" width="34.54296875" bestFit="1" customWidth="1"/>
    <col min="157" max="157" width="33.1796875" bestFit="1" customWidth="1"/>
    <col min="158" max="158" width="32.36328125" bestFit="1" customWidth="1"/>
    <col min="159" max="159" width="38" bestFit="1" customWidth="1"/>
    <col min="160" max="160" width="36.6328125" bestFit="1" customWidth="1"/>
    <col min="161" max="161" width="35.81640625" bestFit="1" customWidth="1"/>
    <col min="162" max="163" width="41.08984375" bestFit="1" customWidth="1"/>
    <col min="164" max="165" width="39.81640625" bestFit="1" customWidth="1"/>
    <col min="166" max="167" width="39" bestFit="1" customWidth="1"/>
    <col min="168" max="168" width="24.90625" bestFit="1" customWidth="1"/>
    <col min="169" max="169" width="23.6328125" bestFit="1" customWidth="1"/>
    <col min="170" max="170" width="22.81640625" bestFit="1" customWidth="1"/>
    <col min="171" max="171" width="28.36328125" bestFit="1" customWidth="1"/>
    <col min="172" max="172" width="27.08984375" bestFit="1" customWidth="1"/>
    <col min="173" max="173" width="26.1796875" bestFit="1" customWidth="1"/>
    <col min="174" max="175" width="31.54296875" bestFit="1" customWidth="1"/>
    <col min="176" max="177" width="30.1796875" bestFit="1" customWidth="1"/>
    <col min="178" max="179" width="29.453125" bestFit="1" customWidth="1"/>
    <col min="180" max="180" width="24.81640625" bestFit="1" customWidth="1"/>
    <col min="181" max="181" width="23.54296875" bestFit="1" customWidth="1"/>
    <col min="182" max="182" width="22.81640625" bestFit="1" customWidth="1"/>
    <col min="183" max="183" width="28.1796875" bestFit="1" customWidth="1"/>
    <col min="184" max="184" width="27" bestFit="1" customWidth="1"/>
    <col min="185" max="185" width="26.1796875" bestFit="1" customWidth="1"/>
    <col min="186" max="187" width="31.453125" bestFit="1" customWidth="1"/>
    <col min="188" max="189" width="30.1796875" bestFit="1" customWidth="1"/>
    <col min="190" max="191" width="29.36328125" bestFit="1" customWidth="1"/>
    <col min="192" max="192" width="28.81640625" bestFit="1" customWidth="1"/>
    <col min="193" max="193" width="27.453125" bestFit="1" customWidth="1"/>
    <col min="194" max="194" width="26.6328125" bestFit="1" customWidth="1"/>
    <col min="195" max="195" width="32.1796875" bestFit="1" customWidth="1"/>
    <col min="196" max="196" width="30.90625" bestFit="1" customWidth="1"/>
    <col min="197" max="197" width="30.08984375" bestFit="1" customWidth="1"/>
    <col min="198" max="199" width="35.36328125" bestFit="1" customWidth="1"/>
    <col min="200" max="201" width="34.08984375" bestFit="1" customWidth="1"/>
    <col min="202" max="203" width="33.1796875" bestFit="1" customWidth="1"/>
    <col min="204" max="204" width="28.6328125" bestFit="1" customWidth="1"/>
    <col min="205" max="205" width="27.36328125" bestFit="1" customWidth="1"/>
    <col min="206" max="206" width="26.54296875" bestFit="1" customWidth="1"/>
    <col min="207" max="207" width="32.08984375" bestFit="1" customWidth="1"/>
    <col min="208" max="208" width="30.81640625" bestFit="1" customWidth="1"/>
    <col min="209" max="209" width="30" bestFit="1" customWidth="1"/>
    <col min="210" max="211" width="35.1796875" bestFit="1" customWidth="1"/>
    <col min="212" max="213" width="34" bestFit="1" customWidth="1"/>
    <col min="214" max="215" width="33.08984375" bestFit="1" customWidth="1"/>
    <col min="216" max="216" width="28.6328125" bestFit="1" customWidth="1"/>
    <col min="217" max="217" width="27.36328125" bestFit="1" customWidth="1"/>
    <col min="218" max="218" width="26.54296875" bestFit="1" customWidth="1"/>
    <col min="219" max="219" width="32.08984375" bestFit="1" customWidth="1"/>
    <col min="220" max="220" width="30.81640625" bestFit="1" customWidth="1"/>
    <col min="221" max="221" width="30" bestFit="1" customWidth="1"/>
    <col min="222" max="223" width="35.1796875" bestFit="1" customWidth="1"/>
    <col min="224" max="225" width="34" bestFit="1" customWidth="1"/>
    <col min="226" max="227" width="33.08984375" bestFit="1" customWidth="1"/>
    <col min="228" max="228" width="25.54296875" bestFit="1" customWidth="1"/>
    <col min="229" max="229" width="24.1796875" bestFit="1" customWidth="1"/>
    <col min="230" max="230" width="23.36328125" bestFit="1" customWidth="1"/>
    <col min="231" max="231" width="28.90625" bestFit="1" customWidth="1"/>
    <col min="232" max="232" width="27.6328125" bestFit="1" customWidth="1"/>
    <col min="233" max="233" width="26.81640625" bestFit="1" customWidth="1"/>
    <col min="234" max="235" width="32.08984375" bestFit="1" customWidth="1"/>
    <col min="236" max="237" width="30.81640625" bestFit="1" customWidth="1"/>
    <col min="238" max="239" width="30" bestFit="1" customWidth="1"/>
    <col min="240" max="240" width="25.453125" bestFit="1" customWidth="1"/>
    <col min="241" max="241" width="24.08984375" bestFit="1" customWidth="1"/>
    <col min="242" max="242" width="23.1796875" bestFit="1" customWidth="1"/>
    <col min="243" max="243" width="28.81640625" bestFit="1" customWidth="1"/>
    <col min="244" max="244" width="27.54296875" bestFit="1" customWidth="1"/>
    <col min="245" max="245" width="26.81640625" bestFit="1" customWidth="1"/>
    <col min="246" max="247" width="32" bestFit="1" customWidth="1"/>
    <col min="248" max="249" width="30.81640625" bestFit="1" customWidth="1"/>
    <col min="250" max="251" width="29.90625" bestFit="1" customWidth="1"/>
    <col min="252" max="252" width="25.453125" bestFit="1" customWidth="1"/>
    <col min="253" max="253" width="24.08984375" bestFit="1" customWidth="1"/>
    <col min="254" max="254" width="23.1796875" bestFit="1" customWidth="1"/>
    <col min="255" max="255" width="28.81640625" bestFit="1" customWidth="1"/>
    <col min="256" max="256" width="27.54296875" bestFit="1" customWidth="1"/>
    <col min="257" max="257" width="26.81640625" bestFit="1" customWidth="1"/>
    <col min="258" max="259" width="32" bestFit="1" customWidth="1"/>
    <col min="260" max="261" width="30.81640625" bestFit="1" customWidth="1"/>
    <col min="262" max="263" width="29.90625" bestFit="1" customWidth="1"/>
    <col min="264" max="264" width="26.81640625" bestFit="1" customWidth="1"/>
    <col min="265" max="265" width="25.453125" bestFit="1" customWidth="1"/>
    <col min="266" max="266" width="24.54296875" bestFit="1" customWidth="1"/>
    <col min="267" max="267" width="30.1796875" bestFit="1" customWidth="1"/>
    <col min="268" max="268" width="28.81640625" bestFit="1" customWidth="1"/>
    <col min="269" max="269" width="28" bestFit="1" customWidth="1"/>
    <col min="270" max="271" width="33.36328125" bestFit="1" customWidth="1"/>
    <col min="272" max="273" width="32" bestFit="1" customWidth="1"/>
    <col min="274" max="275" width="31.1796875" bestFit="1" customWidth="1"/>
    <col min="276" max="276" width="26.6328125" bestFit="1" customWidth="1"/>
    <col min="277" max="277" width="25.36328125" bestFit="1" customWidth="1"/>
    <col min="278" max="278" width="24.453125" bestFit="1" customWidth="1"/>
    <col min="279" max="279" width="30.08984375" bestFit="1" customWidth="1"/>
    <col min="280" max="280" width="28.81640625" bestFit="1" customWidth="1"/>
    <col min="281" max="281" width="27.90625" bestFit="1" customWidth="1"/>
    <col min="282" max="283" width="33.1796875" bestFit="1" customWidth="1"/>
    <col min="284" max="285" width="31.90625" bestFit="1" customWidth="1"/>
    <col min="286" max="287" width="31.08984375" bestFit="1" customWidth="1"/>
    <col min="288" max="288" width="26.6328125" bestFit="1" customWidth="1"/>
    <col min="289" max="289" width="25.36328125" bestFit="1" customWidth="1"/>
    <col min="290" max="290" width="24.453125" bestFit="1" customWidth="1"/>
    <col min="291" max="291" width="30.08984375" bestFit="1" customWidth="1"/>
    <col min="292" max="292" width="28.81640625" bestFit="1" customWidth="1"/>
    <col min="293" max="293" width="27.90625" bestFit="1" customWidth="1"/>
    <col min="294" max="295" width="33.1796875" bestFit="1" customWidth="1"/>
    <col min="296" max="297" width="31.90625" bestFit="1" customWidth="1"/>
    <col min="298" max="299" width="31.08984375" bestFit="1" customWidth="1"/>
    <col min="300" max="300" width="26.81640625" bestFit="1" customWidth="1"/>
    <col min="301" max="301" width="25.54296875" bestFit="1" customWidth="1"/>
    <col min="302" max="302" width="24.6328125" bestFit="1" customWidth="1"/>
    <col min="303" max="303" width="30.1796875" bestFit="1" customWidth="1"/>
    <col min="304" max="304" width="28.90625" bestFit="1" customWidth="1"/>
    <col min="305" max="305" width="28.08984375" bestFit="1" customWidth="1"/>
    <col min="306" max="307" width="33.453125" bestFit="1" customWidth="1"/>
    <col min="308" max="309" width="32.08984375" bestFit="1" customWidth="1"/>
    <col min="310" max="311" width="31.1796875" bestFit="1" customWidth="1"/>
    <col min="312" max="312" width="31.08984375" bestFit="1" customWidth="1"/>
    <col min="313" max="313" width="29.81640625" bestFit="1" customWidth="1"/>
    <col min="314" max="314" width="28.90625" bestFit="1" customWidth="1"/>
    <col min="315" max="315" width="34.54296875" bestFit="1" customWidth="1"/>
    <col min="316" max="316" width="33.1796875" bestFit="1" customWidth="1"/>
    <col min="317" max="317" width="32.36328125" bestFit="1" customWidth="1"/>
    <col min="318" max="319" width="37.81640625" bestFit="1" customWidth="1"/>
    <col min="320" max="321" width="36.36328125" bestFit="1" customWidth="1"/>
    <col min="322" max="323" width="35.54296875" bestFit="1" customWidth="1"/>
    <col min="324" max="324" width="31" bestFit="1" customWidth="1"/>
    <col min="325" max="325" width="29.81640625" bestFit="1" customWidth="1"/>
    <col min="326" max="326" width="28.81640625" bestFit="1" customWidth="1"/>
    <col min="327" max="327" width="34.453125" bestFit="1" customWidth="1"/>
    <col min="328" max="328" width="33.08984375" bestFit="1" customWidth="1"/>
    <col min="329" max="329" width="32.1796875" bestFit="1" customWidth="1"/>
    <col min="330" max="331" width="37.6328125" bestFit="1" customWidth="1"/>
    <col min="332" max="333" width="36.1796875" bestFit="1" customWidth="1"/>
    <col min="334" max="335" width="35.453125" bestFit="1" customWidth="1"/>
    <col min="336" max="336" width="31" bestFit="1" customWidth="1"/>
    <col min="337" max="337" width="29.81640625" bestFit="1" customWidth="1"/>
    <col min="338" max="338" width="28.81640625" bestFit="1" customWidth="1"/>
    <col min="339" max="339" width="34.453125" bestFit="1" customWidth="1"/>
    <col min="340" max="340" width="33.08984375" bestFit="1" customWidth="1"/>
    <col min="341" max="341" width="32.1796875" bestFit="1" customWidth="1"/>
    <col min="342" max="343" width="37.6328125" bestFit="1" customWidth="1"/>
    <col min="344" max="345" width="36.1796875" bestFit="1" customWidth="1"/>
    <col min="346" max="347" width="35.453125" bestFit="1" customWidth="1"/>
    <col min="348" max="348" width="31.1796875" bestFit="1" customWidth="1"/>
    <col min="349" max="349" width="29.90625" bestFit="1" customWidth="1"/>
    <col min="350" max="350" width="29" bestFit="1" customWidth="1"/>
    <col min="351" max="351" width="34.6328125" bestFit="1" customWidth="1"/>
    <col min="352" max="352" width="33.36328125" bestFit="1" customWidth="1"/>
    <col min="353" max="353" width="32.453125" bestFit="1" customWidth="1"/>
    <col min="354" max="355" width="37.81640625" bestFit="1" customWidth="1"/>
    <col min="356" max="357" width="36.453125" bestFit="1" customWidth="1"/>
    <col min="358" max="359" width="35.6328125" bestFit="1" customWidth="1"/>
    <col min="360" max="360" width="25.81640625" bestFit="1" customWidth="1"/>
    <col min="361" max="361" width="24.36328125" bestFit="1" customWidth="1"/>
    <col min="362" max="362" width="23.54296875" bestFit="1" customWidth="1"/>
    <col min="363" max="363" width="29.08984375" bestFit="1" customWidth="1"/>
    <col min="364" max="364" width="27.81640625" bestFit="1" customWidth="1"/>
    <col min="365" max="365" width="27" bestFit="1" customWidth="1"/>
    <col min="366" max="367" width="32.1796875" bestFit="1" customWidth="1"/>
    <col min="368" max="369" width="31" bestFit="1" customWidth="1"/>
    <col min="370" max="371" width="30.1796875" bestFit="1" customWidth="1"/>
    <col min="372" max="372" width="25.6328125" bestFit="1" customWidth="1"/>
    <col min="373" max="373" width="24.1796875" bestFit="1" customWidth="1"/>
    <col min="374" max="374" width="23.453125" bestFit="1" customWidth="1"/>
    <col min="375" max="375" width="29" bestFit="1" customWidth="1"/>
    <col min="376" max="376" width="27.81640625" bestFit="1" customWidth="1"/>
    <col min="377" max="377" width="26.90625" bestFit="1" customWidth="1"/>
    <col min="378" max="379" width="32.1796875" bestFit="1" customWidth="1"/>
    <col min="380" max="381" width="30.90625" bestFit="1" customWidth="1"/>
    <col min="382" max="383" width="30.08984375" bestFit="1" customWidth="1"/>
    <col min="384" max="384" width="25.6328125" bestFit="1" customWidth="1"/>
    <col min="385" max="385" width="24.1796875" bestFit="1" customWidth="1"/>
    <col min="386" max="386" width="23.453125" bestFit="1" customWidth="1"/>
    <col min="387" max="387" width="29" bestFit="1" customWidth="1"/>
    <col min="388" max="388" width="27.81640625" bestFit="1" customWidth="1"/>
    <col min="389" max="389" width="26.90625" bestFit="1" customWidth="1"/>
    <col min="390" max="391" width="32.1796875" bestFit="1" customWidth="1"/>
    <col min="392" max="393" width="30.90625" bestFit="1" customWidth="1"/>
    <col min="394" max="395" width="30.08984375" bestFit="1" customWidth="1"/>
    <col min="396" max="396" width="24.90625" bestFit="1" customWidth="1"/>
    <col min="397" max="397" width="23.6328125" bestFit="1" customWidth="1"/>
    <col min="398" max="398" width="22.81640625" bestFit="1" customWidth="1"/>
    <col min="399" max="399" width="28.36328125" bestFit="1" customWidth="1"/>
    <col min="400" max="400" width="27.08984375" bestFit="1" customWidth="1"/>
    <col min="401" max="401" width="26.1796875" bestFit="1" customWidth="1"/>
    <col min="402" max="403" width="31.54296875" bestFit="1" customWidth="1"/>
    <col min="404" max="405" width="30.1796875" bestFit="1" customWidth="1"/>
    <col min="406" max="407" width="29.453125" bestFit="1" customWidth="1"/>
    <col min="408" max="408" width="24.81640625" bestFit="1" customWidth="1"/>
    <col min="409" max="409" width="23.54296875" bestFit="1" customWidth="1"/>
    <col min="410" max="410" width="22.81640625" bestFit="1" customWidth="1"/>
    <col min="411" max="411" width="28.1796875" bestFit="1" customWidth="1"/>
    <col min="412" max="412" width="27" bestFit="1" customWidth="1"/>
    <col min="413" max="413" width="26.1796875" bestFit="1" customWidth="1"/>
    <col min="414" max="415" width="31.453125" bestFit="1" customWidth="1"/>
    <col min="416" max="417" width="30.1796875" bestFit="1" customWidth="1"/>
    <col min="418" max="419" width="29.36328125" bestFit="1" customWidth="1"/>
    <col min="420" max="420" width="24.1796875" bestFit="1" customWidth="1"/>
    <col min="421" max="421" width="22.90625" bestFit="1" customWidth="1"/>
    <col min="422" max="422" width="22.08984375" bestFit="1" customWidth="1"/>
    <col min="423" max="423" width="27.6328125" bestFit="1" customWidth="1"/>
    <col min="424" max="424" width="26.36328125" bestFit="1" customWidth="1"/>
    <col min="425" max="425" width="25.54296875" bestFit="1" customWidth="1"/>
    <col min="426" max="427" width="30.81640625" bestFit="1" customWidth="1"/>
    <col min="428" max="429" width="29.54296875" bestFit="1" customWidth="1"/>
    <col min="430" max="431" width="28.6328125" bestFit="1" customWidth="1"/>
    <col min="432" max="432" width="24.08984375" bestFit="1" customWidth="1"/>
    <col min="433" max="433" width="22.81640625" bestFit="1" customWidth="1"/>
    <col min="434" max="434" width="22" bestFit="1" customWidth="1"/>
    <col min="435" max="435" width="27.54296875" bestFit="1" customWidth="1"/>
    <col min="436" max="436" width="26.1796875" bestFit="1" customWidth="1"/>
    <col min="437" max="437" width="25.453125" bestFit="1" customWidth="1"/>
    <col min="438" max="439" width="30.81640625" bestFit="1" customWidth="1"/>
    <col min="440" max="441" width="29.453125" bestFit="1" customWidth="1"/>
    <col min="442" max="443" width="28.54296875" bestFit="1" customWidth="1"/>
    <col min="444" max="444" width="24.08984375" bestFit="1" customWidth="1"/>
    <col min="445" max="445" width="22.81640625" bestFit="1" customWidth="1"/>
    <col min="446" max="446" width="22" bestFit="1" customWidth="1"/>
    <col min="447" max="447" width="27.54296875" bestFit="1" customWidth="1"/>
    <col min="448" max="448" width="26.1796875" bestFit="1" customWidth="1"/>
    <col min="449" max="449" width="25.453125" bestFit="1" customWidth="1"/>
    <col min="450" max="451" width="30.81640625" bestFit="1" customWidth="1"/>
    <col min="452" max="453" width="29.453125" bestFit="1" customWidth="1"/>
    <col min="454" max="455" width="28.54296875" bestFit="1" customWidth="1"/>
    <col min="456" max="456" width="24.1796875" bestFit="1" customWidth="1"/>
    <col min="457" max="457" width="23" bestFit="1" customWidth="1"/>
    <col min="458" max="458" width="22.1796875" bestFit="1" customWidth="1"/>
    <col min="459" max="459" width="27.81640625" bestFit="1" customWidth="1"/>
    <col min="460" max="460" width="26.453125" bestFit="1" customWidth="1"/>
    <col min="461" max="461" width="25.6328125" bestFit="1" customWidth="1"/>
    <col min="462" max="463" width="30.90625" bestFit="1" customWidth="1"/>
    <col min="464" max="465" width="29.6328125" bestFit="1" customWidth="1"/>
    <col min="466" max="467" width="28.81640625" bestFit="1" customWidth="1"/>
    <col min="468" max="468" width="29.08984375" bestFit="1" customWidth="1"/>
    <col min="469" max="469" width="27.81640625" bestFit="1" customWidth="1"/>
    <col min="470" max="470" width="27" bestFit="1" customWidth="1"/>
    <col min="471" max="472" width="32.1796875" bestFit="1" customWidth="1"/>
    <col min="473" max="474" width="31" bestFit="1" customWidth="1"/>
    <col min="475" max="476" width="30.1796875" bestFit="1" customWidth="1"/>
    <col min="477" max="477" width="25.1796875" bestFit="1" customWidth="1"/>
    <col min="478" max="478" width="23.90625" bestFit="1" customWidth="1"/>
    <col min="479" max="479" width="23.08984375" bestFit="1" customWidth="1"/>
    <col min="480" max="480" width="28.6328125" bestFit="1" customWidth="1"/>
    <col min="481" max="481" width="27.36328125" bestFit="1" customWidth="1"/>
    <col min="482" max="482" width="26.54296875" bestFit="1" customWidth="1"/>
    <col min="483" max="484" width="31.81640625" bestFit="1" customWidth="1"/>
    <col min="485" max="486" width="30.54296875" bestFit="1" customWidth="1"/>
    <col min="487" max="488" width="29.81640625" bestFit="1" customWidth="1"/>
    <col min="489" max="489" width="25.1796875" bestFit="1" customWidth="1"/>
    <col min="490" max="490" width="23.81640625" bestFit="1" customWidth="1"/>
    <col min="491" max="491" width="23" bestFit="1" customWidth="1"/>
    <col min="492" max="492" width="28.54296875" bestFit="1" customWidth="1"/>
    <col min="493" max="493" width="27.1796875" bestFit="1" customWidth="1"/>
    <col min="494" max="494" width="26.453125" bestFit="1" customWidth="1"/>
    <col min="495" max="496" width="31.81640625" bestFit="1" customWidth="1"/>
    <col min="497" max="498" width="30.453125" bestFit="1" customWidth="1"/>
    <col min="499" max="500" width="29.6328125" bestFit="1" customWidth="1"/>
    <col min="501" max="501" width="25.1796875" bestFit="1" customWidth="1"/>
    <col min="502" max="502" width="23.81640625" bestFit="1" customWidth="1"/>
    <col min="503" max="503" width="23" bestFit="1" customWidth="1"/>
    <col min="504" max="504" width="28.54296875" bestFit="1" customWidth="1"/>
    <col min="505" max="505" width="27.1796875" bestFit="1" customWidth="1"/>
    <col min="506" max="506" width="26.453125" bestFit="1" customWidth="1"/>
    <col min="507" max="508" width="31.81640625" bestFit="1" customWidth="1"/>
    <col min="509" max="510" width="30.453125" bestFit="1" customWidth="1"/>
    <col min="511" max="512" width="29.6328125" bestFit="1" customWidth="1"/>
    <col min="513" max="513" width="25.36328125" bestFit="1" customWidth="1"/>
    <col min="514" max="514" width="24" bestFit="1" customWidth="1"/>
    <col min="515" max="515" width="23.1796875" bestFit="1" customWidth="1"/>
    <col min="516" max="516" width="28.81640625" bestFit="1" customWidth="1"/>
    <col min="517" max="517" width="27.453125" bestFit="1" customWidth="1"/>
    <col min="518" max="518" width="26.6328125" bestFit="1" customWidth="1"/>
    <col min="519" max="520" width="31.90625" bestFit="1" customWidth="1"/>
    <col min="521" max="522" width="30.6328125" bestFit="1" customWidth="1"/>
    <col min="523" max="524" width="29.81640625" bestFit="1" customWidth="1"/>
  </cols>
  <sheetData>
    <row r="1" spans="1:2" x14ac:dyDescent="0.35">
      <c r="A1" t="s">
        <v>51</v>
      </c>
      <c r="B1" t="s">
        <v>39</v>
      </c>
    </row>
    <row r="2" spans="1:2" x14ac:dyDescent="0.35">
      <c r="A2" t="s">
        <v>52</v>
      </c>
      <c r="B2" t="s">
        <v>163</v>
      </c>
    </row>
    <row r="3" spans="1:2" x14ac:dyDescent="0.35">
      <c r="A3" t="s">
        <v>53</v>
      </c>
      <c r="B3" t="s">
        <v>241</v>
      </c>
    </row>
    <row r="4" spans="1:2" x14ac:dyDescent="0.35">
      <c r="A4" t="s">
        <v>54</v>
      </c>
      <c r="B4" t="s">
        <v>40</v>
      </c>
    </row>
    <row r="5" spans="1:2" x14ac:dyDescent="0.35">
      <c r="A5" t="s">
        <v>55</v>
      </c>
      <c r="B5" t="s">
        <v>282</v>
      </c>
    </row>
    <row r="6" spans="1:2" x14ac:dyDescent="0.35">
      <c r="A6" t="s">
        <v>56</v>
      </c>
      <c r="B6" t="s">
        <v>168</v>
      </c>
    </row>
    <row r="7" spans="1:2" x14ac:dyDescent="0.35">
      <c r="A7" t="s">
        <v>57</v>
      </c>
      <c r="B7" t="s">
        <v>41</v>
      </c>
    </row>
    <row r="8" spans="1:2" x14ac:dyDescent="0.35">
      <c r="A8" t="s">
        <v>58</v>
      </c>
      <c r="B8" t="s">
        <v>42</v>
      </c>
    </row>
    <row r="9" spans="1:2" x14ac:dyDescent="0.35">
      <c r="A9" t="s">
        <v>59</v>
      </c>
      <c r="B9" t="s">
        <v>276</v>
      </c>
    </row>
    <row r="10" spans="1:2" x14ac:dyDescent="0.35">
      <c r="A10" t="s">
        <v>60</v>
      </c>
      <c r="B10" t="s">
        <v>277</v>
      </c>
    </row>
    <row r="11" spans="1:2" x14ac:dyDescent="0.35">
      <c r="A11" t="s">
        <v>61</v>
      </c>
      <c r="B11" t="s">
        <v>162</v>
      </c>
    </row>
    <row r="12" spans="1:2" x14ac:dyDescent="0.35">
      <c r="A12" t="s">
        <v>62</v>
      </c>
      <c r="B12" t="s">
        <v>173</v>
      </c>
    </row>
    <row r="13" spans="1:2" x14ac:dyDescent="0.35">
      <c r="A13" t="s">
        <v>63</v>
      </c>
      <c r="B13" t="s">
        <v>39</v>
      </c>
    </row>
    <row r="14" spans="1:2" x14ac:dyDescent="0.35">
      <c r="A14" t="s">
        <v>64</v>
      </c>
      <c r="B14" t="s">
        <v>163</v>
      </c>
    </row>
    <row r="15" spans="1:2" x14ac:dyDescent="0.35">
      <c r="A15" t="s">
        <v>65</v>
      </c>
      <c r="B15" t="s">
        <v>242</v>
      </c>
    </row>
    <row r="16" spans="1:2" x14ac:dyDescent="0.35">
      <c r="A16" t="s">
        <v>66</v>
      </c>
      <c r="B16" t="s">
        <v>43</v>
      </c>
    </row>
    <row r="17" spans="1:2" x14ac:dyDescent="0.35">
      <c r="A17" t="s">
        <v>67</v>
      </c>
      <c r="B17" t="s">
        <v>283</v>
      </c>
    </row>
    <row r="18" spans="1:2" x14ac:dyDescent="0.35">
      <c r="A18" t="s">
        <v>68</v>
      </c>
      <c r="B18" t="s">
        <v>169</v>
      </c>
    </row>
    <row r="19" spans="1:2" x14ac:dyDescent="0.35">
      <c r="A19" t="s">
        <v>69</v>
      </c>
      <c r="B19" t="s">
        <v>41</v>
      </c>
    </row>
    <row r="20" spans="1:2" x14ac:dyDescent="0.35">
      <c r="A20" t="s">
        <v>70</v>
      </c>
      <c r="B20" t="s">
        <v>42</v>
      </c>
    </row>
    <row r="21" spans="1:2" x14ac:dyDescent="0.35">
      <c r="A21" t="s">
        <v>71</v>
      </c>
      <c r="B21" t="s">
        <v>276</v>
      </c>
    </row>
    <row r="22" spans="1:2" x14ac:dyDescent="0.35">
      <c r="A22" t="s">
        <v>72</v>
      </c>
      <c r="B22" t="s">
        <v>277</v>
      </c>
    </row>
    <row r="23" spans="1:2" x14ac:dyDescent="0.35">
      <c r="A23" t="s">
        <v>73</v>
      </c>
      <c r="B23" t="s">
        <v>162</v>
      </c>
    </row>
    <row r="24" spans="1:2" x14ac:dyDescent="0.35">
      <c r="A24" t="s">
        <v>74</v>
      </c>
      <c r="B24" t="s">
        <v>173</v>
      </c>
    </row>
    <row r="25" spans="1:2" x14ac:dyDescent="0.35">
      <c r="A25" t="s">
        <v>208</v>
      </c>
      <c r="B25" t="s">
        <v>223</v>
      </c>
    </row>
    <row r="26" spans="1:2" x14ac:dyDescent="0.35">
      <c r="A26" t="s">
        <v>209</v>
      </c>
      <c r="B26" t="s">
        <v>224</v>
      </c>
    </row>
    <row r="27" spans="1:2" x14ac:dyDescent="0.35">
      <c r="A27" t="s">
        <v>210</v>
      </c>
      <c r="B27" t="s">
        <v>243</v>
      </c>
    </row>
    <row r="28" spans="1:2" x14ac:dyDescent="0.35">
      <c r="A28" t="s">
        <v>211</v>
      </c>
      <c r="B28" t="s">
        <v>225</v>
      </c>
    </row>
    <row r="29" spans="1:2" x14ac:dyDescent="0.35">
      <c r="A29" t="s">
        <v>212</v>
      </c>
      <c r="B29" t="s">
        <v>284</v>
      </c>
    </row>
    <row r="30" spans="1:2" x14ac:dyDescent="0.35">
      <c r="A30" t="s">
        <v>213</v>
      </c>
      <c r="B30" t="s">
        <v>285</v>
      </c>
    </row>
    <row r="31" spans="1:2" x14ac:dyDescent="0.35">
      <c r="A31" t="s">
        <v>214</v>
      </c>
      <c r="B31" t="s">
        <v>41</v>
      </c>
    </row>
    <row r="32" spans="1:2" x14ac:dyDescent="0.35">
      <c r="A32" t="s">
        <v>215</v>
      </c>
      <c r="B32" t="s">
        <v>42</v>
      </c>
    </row>
    <row r="33" spans="1:2" x14ac:dyDescent="0.35">
      <c r="A33" t="s">
        <v>216</v>
      </c>
      <c r="B33" t="s">
        <v>286</v>
      </c>
    </row>
    <row r="34" spans="1:2" x14ac:dyDescent="0.35">
      <c r="A34" t="s">
        <v>217</v>
      </c>
      <c r="B34" t="s">
        <v>287</v>
      </c>
    </row>
    <row r="35" spans="1:2" x14ac:dyDescent="0.35">
      <c r="A35" t="s">
        <v>218</v>
      </c>
      <c r="B35" t="s">
        <v>288</v>
      </c>
    </row>
    <row r="36" spans="1:2" x14ac:dyDescent="0.35">
      <c r="A36" t="s">
        <v>219</v>
      </c>
      <c r="B36" t="s">
        <v>289</v>
      </c>
    </row>
    <row r="37" spans="1:2" x14ac:dyDescent="0.35">
      <c r="A37" t="s">
        <v>75</v>
      </c>
      <c r="B37" t="s">
        <v>44</v>
      </c>
    </row>
    <row r="38" spans="1:2" x14ac:dyDescent="0.35">
      <c r="A38" t="s">
        <v>76</v>
      </c>
      <c r="B38" t="s">
        <v>278</v>
      </c>
    </row>
    <row r="39" spans="1:2" x14ac:dyDescent="0.35">
      <c r="A39" t="s">
        <v>77</v>
      </c>
      <c r="B39" t="s">
        <v>164</v>
      </c>
    </row>
    <row r="40" spans="1:2" x14ac:dyDescent="0.35">
      <c r="A40" t="s">
        <v>78</v>
      </c>
      <c r="B40" t="s">
        <v>290</v>
      </c>
    </row>
    <row r="41" spans="1:2" x14ac:dyDescent="0.35">
      <c r="A41" t="s">
        <v>79</v>
      </c>
      <c r="B41" t="s">
        <v>291</v>
      </c>
    </row>
    <row r="42" spans="1:2" x14ac:dyDescent="0.35">
      <c r="A42" t="s">
        <v>80</v>
      </c>
      <c r="B42" t="s">
        <v>244</v>
      </c>
    </row>
    <row r="43" spans="1:2" x14ac:dyDescent="0.35">
      <c r="A43" t="s">
        <v>81</v>
      </c>
      <c r="B43" t="s">
        <v>292</v>
      </c>
    </row>
    <row r="44" spans="1:2" x14ac:dyDescent="0.35">
      <c r="A44" t="s">
        <v>82</v>
      </c>
      <c r="B44" t="s">
        <v>289</v>
      </c>
    </row>
    <row r="45" spans="1:2" x14ac:dyDescent="0.35">
      <c r="A45" t="s">
        <v>83</v>
      </c>
      <c r="B45" t="s">
        <v>280</v>
      </c>
    </row>
    <row r="46" spans="1:2" x14ac:dyDescent="0.35">
      <c r="A46" t="s">
        <v>84</v>
      </c>
      <c r="B46" t="s">
        <v>235</v>
      </c>
    </row>
    <row r="47" spans="1:2" x14ac:dyDescent="0.35">
      <c r="A47" t="s">
        <v>85</v>
      </c>
      <c r="B47" t="s">
        <v>238</v>
      </c>
    </row>
    <row r="48" spans="1:2" x14ac:dyDescent="0.35">
      <c r="A48" t="s">
        <v>86</v>
      </c>
      <c r="B48" t="s">
        <v>245</v>
      </c>
    </row>
    <row r="49" spans="1:2" x14ac:dyDescent="0.35">
      <c r="A49" t="s">
        <v>87</v>
      </c>
      <c r="B49" t="s">
        <v>45</v>
      </c>
    </row>
    <row r="50" spans="1:2" x14ac:dyDescent="0.35">
      <c r="A50" t="s">
        <v>88</v>
      </c>
      <c r="B50" t="s">
        <v>278</v>
      </c>
    </row>
    <row r="51" spans="1:2" x14ac:dyDescent="0.35">
      <c r="A51" t="s">
        <v>89</v>
      </c>
      <c r="B51" t="s">
        <v>165</v>
      </c>
    </row>
    <row r="52" spans="1:2" x14ac:dyDescent="0.35">
      <c r="A52" t="s">
        <v>90</v>
      </c>
      <c r="B52" t="s">
        <v>293</v>
      </c>
    </row>
    <row r="53" spans="1:2" x14ac:dyDescent="0.35">
      <c r="A53" t="s">
        <v>91</v>
      </c>
      <c r="B53" t="s">
        <v>294</v>
      </c>
    </row>
    <row r="54" spans="1:2" x14ac:dyDescent="0.35">
      <c r="A54" t="s">
        <v>92</v>
      </c>
      <c r="B54" t="s">
        <v>246</v>
      </c>
    </row>
    <row r="55" spans="1:2" x14ac:dyDescent="0.35">
      <c r="A55" t="s">
        <v>93</v>
      </c>
      <c r="B55" t="s">
        <v>292</v>
      </c>
    </row>
    <row r="56" spans="1:2" x14ac:dyDescent="0.35">
      <c r="A56" t="s">
        <v>94</v>
      </c>
      <c r="B56" t="s">
        <v>289</v>
      </c>
    </row>
    <row r="57" spans="1:2" x14ac:dyDescent="0.35">
      <c r="A57" t="s">
        <v>95</v>
      </c>
      <c r="B57" t="s">
        <v>280</v>
      </c>
    </row>
    <row r="58" spans="1:2" x14ac:dyDescent="0.35">
      <c r="A58" t="s">
        <v>96</v>
      </c>
      <c r="B58" t="s">
        <v>235</v>
      </c>
    </row>
    <row r="59" spans="1:2" x14ac:dyDescent="0.35">
      <c r="A59" t="s">
        <v>97</v>
      </c>
      <c r="B59" t="s">
        <v>238</v>
      </c>
    </row>
    <row r="60" spans="1:2" x14ac:dyDescent="0.35">
      <c r="A60" t="s">
        <v>98</v>
      </c>
      <c r="B60" t="s">
        <v>245</v>
      </c>
    </row>
    <row r="61" spans="1:2" x14ac:dyDescent="0.35">
      <c r="A61" t="s">
        <v>99</v>
      </c>
      <c r="B61" t="s">
        <v>46</v>
      </c>
    </row>
    <row r="62" spans="1:2" x14ac:dyDescent="0.35">
      <c r="A62" t="s">
        <v>100</v>
      </c>
      <c r="B62" t="s">
        <v>279</v>
      </c>
    </row>
    <row r="63" spans="1:2" x14ac:dyDescent="0.35">
      <c r="A63" t="s">
        <v>101</v>
      </c>
      <c r="B63" t="s">
        <v>166</v>
      </c>
    </row>
    <row r="64" spans="1:2" x14ac:dyDescent="0.35">
      <c r="A64" t="s">
        <v>102</v>
      </c>
      <c r="B64" t="s">
        <v>295</v>
      </c>
    </row>
    <row r="65" spans="1:2" x14ac:dyDescent="0.35">
      <c r="A65" t="s">
        <v>103</v>
      </c>
      <c r="B65" t="s">
        <v>296</v>
      </c>
    </row>
    <row r="66" spans="1:2" x14ac:dyDescent="0.35">
      <c r="A66" t="s">
        <v>104</v>
      </c>
      <c r="B66" t="s">
        <v>170</v>
      </c>
    </row>
    <row r="67" spans="1:2" x14ac:dyDescent="0.35">
      <c r="A67" t="s">
        <v>105</v>
      </c>
      <c r="B67" t="s">
        <v>292</v>
      </c>
    </row>
    <row r="68" spans="1:2" x14ac:dyDescent="0.35">
      <c r="A68" t="s">
        <v>106</v>
      </c>
      <c r="B68" t="s">
        <v>289</v>
      </c>
    </row>
    <row r="69" spans="1:2" x14ac:dyDescent="0.35">
      <c r="A69" t="s">
        <v>107</v>
      </c>
      <c r="B69" t="s">
        <v>297</v>
      </c>
    </row>
    <row r="70" spans="1:2" x14ac:dyDescent="0.35">
      <c r="A70" t="s">
        <v>108</v>
      </c>
      <c r="B70" t="s">
        <v>298</v>
      </c>
    </row>
    <row r="71" spans="1:2" x14ac:dyDescent="0.35">
      <c r="A71" t="s">
        <v>109</v>
      </c>
      <c r="B71" t="s">
        <v>162</v>
      </c>
    </row>
    <row r="72" spans="1:2" x14ac:dyDescent="0.35">
      <c r="A72" t="s">
        <v>110</v>
      </c>
      <c r="B72" t="s">
        <v>173</v>
      </c>
    </row>
    <row r="73" spans="1:2" x14ac:dyDescent="0.35">
      <c r="A73" t="s">
        <v>111</v>
      </c>
      <c r="B73" t="s">
        <v>160</v>
      </c>
    </row>
    <row r="74" spans="1:2" x14ac:dyDescent="0.35">
      <c r="A74" t="s">
        <v>112</v>
      </c>
      <c r="B74" t="s">
        <v>227</v>
      </c>
    </row>
    <row r="75" spans="1:2" x14ac:dyDescent="0.35">
      <c r="A75" t="s">
        <v>113</v>
      </c>
      <c r="B75" t="s">
        <v>299</v>
      </c>
    </row>
    <row r="76" spans="1:2" x14ac:dyDescent="0.35">
      <c r="A76" t="s">
        <v>114</v>
      </c>
      <c r="B76" t="s">
        <v>299</v>
      </c>
    </row>
    <row r="77" spans="1:2" x14ac:dyDescent="0.35">
      <c r="A77" t="s">
        <v>115</v>
      </c>
      <c r="B77" t="s">
        <v>247</v>
      </c>
    </row>
    <row r="78" spans="1:2" x14ac:dyDescent="0.35">
      <c r="A78" t="s">
        <v>116</v>
      </c>
      <c r="B78" t="s">
        <v>300</v>
      </c>
    </row>
    <row r="79" spans="1:2" x14ac:dyDescent="0.35">
      <c r="A79" t="s">
        <v>117</v>
      </c>
      <c r="B79" t="s">
        <v>292</v>
      </c>
    </row>
    <row r="80" spans="1:2" x14ac:dyDescent="0.35">
      <c r="A80" t="s">
        <v>118</v>
      </c>
      <c r="B80" t="s">
        <v>289</v>
      </c>
    </row>
    <row r="81" spans="1:2" x14ac:dyDescent="0.35">
      <c r="A81" t="s">
        <v>119</v>
      </c>
      <c r="B81" t="s">
        <v>248</v>
      </c>
    </row>
    <row r="82" spans="1:2" x14ac:dyDescent="0.35">
      <c r="A82" t="s">
        <v>120</v>
      </c>
      <c r="B82" t="s">
        <v>249</v>
      </c>
    </row>
    <row r="83" spans="1:2" x14ac:dyDescent="0.35">
      <c r="A83" t="s">
        <v>121</v>
      </c>
      <c r="B83" t="s">
        <v>288</v>
      </c>
    </row>
    <row r="84" spans="1:2" x14ac:dyDescent="0.35">
      <c r="A84" t="s">
        <v>122</v>
      </c>
      <c r="B84" t="s">
        <v>289</v>
      </c>
    </row>
    <row r="85" spans="1:2" x14ac:dyDescent="0.35">
      <c r="A85" t="s">
        <v>123</v>
      </c>
      <c r="B85" t="s">
        <v>229</v>
      </c>
    </row>
    <row r="86" spans="1:2" x14ac:dyDescent="0.35">
      <c r="A86" t="s">
        <v>124</v>
      </c>
      <c r="B86" t="s">
        <v>230</v>
      </c>
    </row>
    <row r="87" spans="1:2" x14ac:dyDescent="0.35">
      <c r="A87" t="s">
        <v>125</v>
      </c>
      <c r="B87" t="s">
        <v>301</v>
      </c>
    </row>
    <row r="88" spans="1:2" x14ac:dyDescent="0.35">
      <c r="A88" t="s">
        <v>126</v>
      </c>
      <c r="B88" t="s">
        <v>301</v>
      </c>
    </row>
    <row r="89" spans="1:2" x14ac:dyDescent="0.35">
      <c r="A89" t="s">
        <v>127</v>
      </c>
      <c r="B89" t="s">
        <v>302</v>
      </c>
    </row>
    <row r="90" spans="1:2" x14ac:dyDescent="0.35">
      <c r="A90" t="s">
        <v>128</v>
      </c>
      <c r="B90" t="s">
        <v>303</v>
      </c>
    </row>
    <row r="91" spans="1:2" x14ac:dyDescent="0.35">
      <c r="A91" t="s">
        <v>129</v>
      </c>
      <c r="B91" t="s">
        <v>292</v>
      </c>
    </row>
    <row r="92" spans="1:2" x14ac:dyDescent="0.35">
      <c r="A92" t="s">
        <v>130</v>
      </c>
      <c r="B92" t="s">
        <v>289</v>
      </c>
    </row>
    <row r="93" spans="1:2" x14ac:dyDescent="0.35">
      <c r="A93" t="s">
        <v>131</v>
      </c>
      <c r="B93" t="s">
        <v>304</v>
      </c>
    </row>
    <row r="94" spans="1:2" x14ac:dyDescent="0.35">
      <c r="A94" t="s">
        <v>132</v>
      </c>
      <c r="B94" t="s">
        <v>305</v>
      </c>
    </row>
    <row r="95" spans="1:2" x14ac:dyDescent="0.35">
      <c r="A95" t="s">
        <v>133</v>
      </c>
      <c r="B95" t="s">
        <v>288</v>
      </c>
    </row>
    <row r="96" spans="1:2" x14ac:dyDescent="0.35">
      <c r="A96" t="s">
        <v>134</v>
      </c>
      <c r="B96" t="s">
        <v>289</v>
      </c>
    </row>
    <row r="97" spans="1:2" x14ac:dyDescent="0.35">
      <c r="A97" t="s">
        <v>135</v>
      </c>
      <c r="B97" t="s">
        <v>231</v>
      </c>
    </row>
    <row r="98" spans="1:2" x14ac:dyDescent="0.35">
      <c r="A98" t="s">
        <v>136</v>
      </c>
      <c r="B98" t="s">
        <v>306</v>
      </c>
    </row>
    <row r="99" spans="1:2" x14ac:dyDescent="0.35">
      <c r="A99" t="s">
        <v>137</v>
      </c>
      <c r="B99" t="s">
        <v>232</v>
      </c>
    </row>
    <row r="100" spans="1:2" x14ac:dyDescent="0.35">
      <c r="A100" t="s">
        <v>138</v>
      </c>
      <c r="B100" t="s">
        <v>233</v>
      </c>
    </row>
    <row r="101" spans="1:2" x14ac:dyDescent="0.35">
      <c r="A101" t="s">
        <v>139</v>
      </c>
      <c r="B101" t="s">
        <v>234</v>
      </c>
    </row>
    <row r="102" spans="1:2" x14ac:dyDescent="0.35">
      <c r="A102" t="s">
        <v>140</v>
      </c>
      <c r="B102" t="s">
        <v>286</v>
      </c>
    </row>
    <row r="103" spans="1:2" x14ac:dyDescent="0.35">
      <c r="A103" t="s">
        <v>141</v>
      </c>
      <c r="B103" t="s">
        <v>276</v>
      </c>
    </row>
    <row r="104" spans="1:2" x14ac:dyDescent="0.35">
      <c r="A104" t="s">
        <v>142</v>
      </c>
      <c r="B104" t="s">
        <v>235</v>
      </c>
    </row>
    <row r="105" spans="1:2" x14ac:dyDescent="0.35">
      <c r="A105" t="s">
        <v>143</v>
      </c>
      <c r="B105" t="s">
        <v>226</v>
      </c>
    </row>
    <row r="106" spans="1:2" x14ac:dyDescent="0.35">
      <c r="A106" t="s">
        <v>174</v>
      </c>
      <c r="B106" t="s">
        <v>47</v>
      </c>
    </row>
    <row r="107" spans="1:2" x14ac:dyDescent="0.35">
      <c r="A107" t="s">
        <v>175</v>
      </c>
      <c r="B107" t="s">
        <v>250</v>
      </c>
    </row>
    <row r="108" spans="1:2" x14ac:dyDescent="0.35">
      <c r="A108" t="s">
        <v>176</v>
      </c>
      <c r="B108" t="s">
        <v>236</v>
      </c>
    </row>
    <row r="109" spans="1:2" x14ac:dyDescent="0.35">
      <c r="A109" t="s">
        <v>177</v>
      </c>
      <c r="B109" t="s">
        <v>48</v>
      </c>
    </row>
    <row r="110" spans="1:2" x14ac:dyDescent="0.35">
      <c r="A110" t="s">
        <v>178</v>
      </c>
      <c r="B110" t="s">
        <v>237</v>
      </c>
    </row>
    <row r="111" spans="1:2" x14ac:dyDescent="0.35">
      <c r="A111" t="s">
        <v>179</v>
      </c>
      <c r="B111" t="s">
        <v>167</v>
      </c>
    </row>
    <row r="112" spans="1:2" x14ac:dyDescent="0.35">
      <c r="A112" t="s">
        <v>180</v>
      </c>
      <c r="B112" t="s">
        <v>49</v>
      </c>
    </row>
    <row r="113" spans="1:2" x14ac:dyDescent="0.35">
      <c r="A113" t="s">
        <v>181</v>
      </c>
      <c r="B113" t="s">
        <v>50</v>
      </c>
    </row>
    <row r="114" spans="1:2" x14ac:dyDescent="0.35">
      <c r="A114" t="s">
        <v>182</v>
      </c>
      <c r="B114" t="s">
        <v>159</v>
      </c>
    </row>
    <row r="115" spans="1:2" x14ac:dyDescent="0.35">
      <c r="A115" t="s">
        <v>183</v>
      </c>
      <c r="B115" t="s">
        <v>161</v>
      </c>
    </row>
    <row r="116" spans="1:2" x14ac:dyDescent="0.35">
      <c r="A116" t="s">
        <v>184</v>
      </c>
      <c r="B116" t="s">
        <v>50</v>
      </c>
    </row>
    <row r="117" spans="1:2" x14ac:dyDescent="0.35">
      <c r="A117" t="s">
        <v>185</v>
      </c>
      <c r="B117" t="s">
        <v>172</v>
      </c>
    </row>
    <row r="118" spans="1:2" x14ac:dyDescent="0.35">
      <c r="A118" t="s">
        <v>186</v>
      </c>
      <c r="B118" t="s">
        <v>187</v>
      </c>
    </row>
    <row r="119" spans="1:2" x14ac:dyDescent="0.35">
      <c r="A119" t="s">
        <v>188</v>
      </c>
      <c r="B119" t="s">
        <v>239</v>
      </c>
    </row>
    <row r="120" spans="1:2" x14ac:dyDescent="0.35">
      <c r="A120" t="s">
        <v>189</v>
      </c>
      <c r="B120" t="s">
        <v>251</v>
      </c>
    </row>
    <row r="121" spans="1:2" x14ac:dyDescent="0.35">
      <c r="A121" t="s">
        <v>190</v>
      </c>
      <c r="B121" t="s">
        <v>191</v>
      </c>
    </row>
    <row r="122" spans="1:2" x14ac:dyDescent="0.35">
      <c r="A122" t="s">
        <v>192</v>
      </c>
      <c r="B122" t="s">
        <v>240</v>
      </c>
    </row>
    <row r="123" spans="1:2" x14ac:dyDescent="0.35">
      <c r="A123" t="s">
        <v>193</v>
      </c>
      <c r="B123" t="s">
        <v>194</v>
      </c>
    </row>
    <row r="124" spans="1:2" x14ac:dyDescent="0.35">
      <c r="A124" t="s">
        <v>195</v>
      </c>
      <c r="B124" t="s">
        <v>49</v>
      </c>
    </row>
    <row r="125" spans="1:2" x14ac:dyDescent="0.35">
      <c r="A125" t="s">
        <v>196</v>
      </c>
      <c r="B125" t="s">
        <v>50</v>
      </c>
    </row>
    <row r="126" spans="1:2" x14ac:dyDescent="0.35">
      <c r="A126" t="s">
        <v>197</v>
      </c>
      <c r="B126" t="s">
        <v>171</v>
      </c>
    </row>
    <row r="127" spans="1:2" x14ac:dyDescent="0.35">
      <c r="A127" t="s">
        <v>198</v>
      </c>
      <c r="B127" t="s">
        <v>228</v>
      </c>
    </row>
    <row r="128" spans="1:2" x14ac:dyDescent="0.35">
      <c r="A128" t="s">
        <v>199</v>
      </c>
      <c r="B128" t="s">
        <v>200</v>
      </c>
    </row>
    <row r="129" spans="1:2" x14ac:dyDescent="0.35">
      <c r="A129" t="s">
        <v>201</v>
      </c>
      <c r="B129" t="s">
        <v>173</v>
      </c>
    </row>
    <row r="130" spans="1:2" x14ac:dyDescent="0.35">
      <c r="A130" t="s">
        <v>252</v>
      </c>
      <c r="B130" t="s">
        <v>253</v>
      </c>
    </row>
    <row r="131" spans="1:2" x14ac:dyDescent="0.35">
      <c r="A131" t="s">
        <v>254</v>
      </c>
      <c r="B131" t="s">
        <v>255</v>
      </c>
    </row>
    <row r="132" spans="1:2" x14ac:dyDescent="0.35">
      <c r="A132" t="s">
        <v>256</v>
      </c>
      <c r="B132" t="s">
        <v>257</v>
      </c>
    </row>
    <row r="133" spans="1:2" x14ac:dyDescent="0.35">
      <c r="A133" t="s">
        <v>258</v>
      </c>
      <c r="B133" t="s">
        <v>259</v>
      </c>
    </row>
    <row r="134" spans="1:2" x14ac:dyDescent="0.35">
      <c r="A134" t="s">
        <v>260</v>
      </c>
      <c r="B134" t="s">
        <v>261</v>
      </c>
    </row>
    <row r="135" spans="1:2" x14ac:dyDescent="0.35">
      <c r="A135" t="s">
        <v>262</v>
      </c>
      <c r="B135" t="s">
        <v>263</v>
      </c>
    </row>
    <row r="136" spans="1:2" x14ac:dyDescent="0.35">
      <c r="A136" t="s">
        <v>264</v>
      </c>
      <c r="B136" t="s">
        <v>265</v>
      </c>
    </row>
    <row r="137" spans="1:2" x14ac:dyDescent="0.35">
      <c r="A137" t="s">
        <v>266</v>
      </c>
      <c r="B137" t="s">
        <v>50</v>
      </c>
    </row>
    <row r="138" spans="1:2" x14ac:dyDescent="0.35">
      <c r="A138" t="s">
        <v>267</v>
      </c>
      <c r="B138" t="s">
        <v>268</v>
      </c>
    </row>
    <row r="139" spans="1:2" x14ac:dyDescent="0.35">
      <c r="A139" t="s">
        <v>269</v>
      </c>
      <c r="B139" t="s">
        <v>270</v>
      </c>
    </row>
    <row r="140" spans="1:2" x14ac:dyDescent="0.35">
      <c r="A140" t="s">
        <v>271</v>
      </c>
      <c r="B140" t="s">
        <v>162</v>
      </c>
    </row>
    <row r="141" spans="1:2" x14ac:dyDescent="0.35">
      <c r="A141" t="s">
        <v>272</v>
      </c>
      <c r="B141" t="s">
        <v>173</v>
      </c>
    </row>
    <row r="142" spans="1:2" x14ac:dyDescent="0.35">
      <c r="B142" s="1"/>
    </row>
    <row r="143" spans="1:2" x14ac:dyDescent="0.35">
      <c r="B143" s="1"/>
    </row>
    <row r="144" spans="1:2" x14ac:dyDescent="0.35">
      <c r="B144" s="1"/>
    </row>
    <row r="148" spans="2:2" x14ac:dyDescent="0.35">
      <c r="B148" s="1"/>
    </row>
    <row r="149" spans="2:2" x14ac:dyDescent="0.35">
      <c r="B149" s="1"/>
    </row>
    <row r="150" spans="2:2" x14ac:dyDescent="0.35">
      <c r="B150" s="1"/>
    </row>
    <row r="151" spans="2:2" x14ac:dyDescent="0.35">
      <c r="B151" s="1"/>
    </row>
    <row r="152" spans="2:2" x14ac:dyDescent="0.35">
      <c r="B152" s="1"/>
    </row>
    <row r="153" spans="2:2" x14ac:dyDescent="0.35">
      <c r="B153" s="1"/>
    </row>
    <row r="160" spans="2:2" x14ac:dyDescent="0.35">
      <c r="B160" s="1"/>
    </row>
    <row r="161" spans="2:2" x14ac:dyDescent="0.35">
      <c r="B161" s="1"/>
    </row>
    <row r="162" spans="2:2" x14ac:dyDescent="0.35">
      <c r="B162" s="1"/>
    </row>
    <row r="163" spans="2:2" x14ac:dyDescent="0.35">
      <c r="B163" s="1"/>
    </row>
    <row r="164" spans="2:2" x14ac:dyDescent="0.35">
      <c r="B164" s="1"/>
    </row>
    <row r="165" spans="2:2" x14ac:dyDescent="0.35">
      <c r="B165" s="1"/>
    </row>
    <row r="172" spans="2:2" x14ac:dyDescent="0.35">
      <c r="B172" s="1"/>
    </row>
    <row r="173" spans="2:2" x14ac:dyDescent="0.35">
      <c r="B173" s="1"/>
    </row>
    <row r="174" spans="2:2" x14ac:dyDescent="0.35">
      <c r="B174" s="1"/>
    </row>
    <row r="175" spans="2:2" x14ac:dyDescent="0.35">
      <c r="B175" s="1"/>
    </row>
    <row r="176" spans="2:2" x14ac:dyDescent="0.35">
      <c r="B176" s="1"/>
    </row>
    <row r="177" spans="2:2" x14ac:dyDescent="0.35">
      <c r="B177" s="1"/>
    </row>
    <row r="181" spans="2:2" x14ac:dyDescent="0.35">
      <c r="B181" s="1"/>
    </row>
    <row r="182" spans="2:2" x14ac:dyDescent="0.35">
      <c r="B182" s="1"/>
    </row>
    <row r="183" spans="2:2" x14ac:dyDescent="0.35">
      <c r="B183" s="1"/>
    </row>
    <row r="184" spans="2:2" x14ac:dyDescent="0.35">
      <c r="B184" s="1"/>
    </row>
    <row r="185" spans="2:2" x14ac:dyDescent="0.35">
      <c r="B185" s="1"/>
    </row>
    <row r="186" spans="2:2" x14ac:dyDescent="0.35">
      <c r="B18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F266-1C0B-42BA-A532-C54D26EA1C39}">
  <dimension ref="A2:D24"/>
  <sheetViews>
    <sheetView workbookViewId="0">
      <selection activeCell="A2" sqref="A2:B24"/>
    </sheetView>
  </sheetViews>
  <sheetFormatPr defaultRowHeight="14.5" x14ac:dyDescent="0.35"/>
  <cols>
    <col min="1" max="1" width="37.1796875" customWidth="1"/>
    <col min="2" max="2" width="17.1796875" customWidth="1"/>
    <col min="3" max="3" width="24.6328125" bestFit="1" customWidth="1"/>
    <col min="4" max="4" width="25" bestFit="1" customWidth="1"/>
    <col min="5" max="5" width="14.1796875" bestFit="1" customWidth="1"/>
    <col min="6" max="6" width="14.54296875" bestFit="1" customWidth="1"/>
    <col min="7" max="7" width="18.90625" bestFit="1" customWidth="1"/>
    <col min="8" max="8" width="19.1796875" bestFit="1" customWidth="1"/>
    <col min="9" max="9" width="20.1796875" bestFit="1" customWidth="1"/>
    <col min="10" max="10" width="20.6328125" bestFit="1" customWidth="1"/>
    <col min="11" max="11" width="20.1796875" bestFit="1" customWidth="1"/>
    <col min="12" max="12" width="20.54296875" bestFit="1" customWidth="1"/>
    <col min="13" max="13" width="20.1796875" bestFit="1" customWidth="1"/>
    <col min="14" max="14" width="20.54296875" bestFit="1" customWidth="1"/>
    <col min="15" max="15" width="17.08984375" bestFit="1" customWidth="1"/>
    <col min="16" max="16" width="17.453125" bestFit="1" customWidth="1"/>
    <col min="17" max="17" width="17" bestFit="1" customWidth="1"/>
    <col min="18" max="18" width="17.36328125" bestFit="1" customWidth="1"/>
    <col min="19" max="19" width="17" bestFit="1" customWidth="1"/>
    <col min="20" max="20" width="17.36328125" bestFit="1" customWidth="1"/>
    <col min="21" max="21" width="31.81640625" bestFit="1" customWidth="1"/>
    <col min="22" max="22" width="32.1796875" bestFit="1" customWidth="1"/>
    <col min="23" max="23" width="31.81640625" bestFit="1" customWidth="1"/>
    <col min="24" max="24" width="32.08984375" bestFit="1" customWidth="1"/>
    <col min="25" max="25" width="31.81640625" bestFit="1" customWidth="1"/>
    <col min="26" max="26" width="32.08984375" bestFit="1" customWidth="1"/>
    <col min="27" max="27" width="22.1796875" bestFit="1" customWidth="1"/>
    <col min="28" max="28" width="22.54296875" bestFit="1" customWidth="1"/>
    <col min="29" max="29" width="22.08984375" bestFit="1" customWidth="1"/>
    <col min="30" max="30" width="26" bestFit="1" customWidth="1"/>
    <col min="31" max="32" width="25.90625" bestFit="1" customWidth="1"/>
    <col min="33" max="33" width="26.1796875" bestFit="1" customWidth="1"/>
    <col min="34" max="34" width="22.81640625" bestFit="1" customWidth="1"/>
    <col min="35" max="35" width="23.08984375" bestFit="1" customWidth="1"/>
    <col min="36" max="36" width="22.6328125" bestFit="1" customWidth="1"/>
    <col min="37" max="37" width="23" bestFit="1" customWidth="1"/>
    <col min="38" max="38" width="22.6328125" bestFit="1" customWidth="1"/>
    <col min="39" max="39" width="23" bestFit="1" customWidth="1"/>
    <col min="40" max="40" width="23.90625" bestFit="1" customWidth="1"/>
    <col min="41" max="41" width="24.1796875" bestFit="1" customWidth="1"/>
    <col min="42" max="42" width="23.81640625" bestFit="1" customWidth="1"/>
    <col min="43" max="43" width="24.1796875" bestFit="1" customWidth="1"/>
    <col min="44" max="44" width="23.81640625" bestFit="1" customWidth="1"/>
    <col min="45" max="45" width="24.1796875" bestFit="1" customWidth="1"/>
    <col min="46" max="46" width="24" bestFit="1" customWidth="1"/>
    <col min="47" max="47" width="24.36328125" bestFit="1" customWidth="1"/>
    <col min="48" max="48" width="28.1796875" bestFit="1" customWidth="1"/>
    <col min="49" max="49" width="28.6328125" bestFit="1" customWidth="1"/>
    <col min="50" max="50" width="28.1796875" bestFit="1" customWidth="1"/>
    <col min="51" max="51" width="28.54296875" bestFit="1" customWidth="1"/>
    <col min="52" max="52" width="28.1796875" bestFit="1" customWidth="1"/>
    <col min="53" max="53" width="28.54296875" bestFit="1" customWidth="1"/>
    <col min="54" max="54" width="28.36328125" bestFit="1" customWidth="1"/>
    <col min="55" max="55" width="28.81640625" bestFit="1" customWidth="1"/>
    <col min="56" max="56" width="22.90625" bestFit="1" customWidth="1"/>
    <col min="57" max="57" width="23.1796875" bestFit="1" customWidth="1"/>
    <col min="58" max="58" width="22.81640625" bestFit="1" customWidth="1"/>
    <col min="59" max="59" width="23.1796875" bestFit="1" customWidth="1"/>
    <col min="60" max="60" width="22.81640625" bestFit="1" customWidth="1"/>
    <col min="61" max="61" width="23.1796875" bestFit="1" customWidth="1"/>
    <col min="62" max="62" width="22.1796875" bestFit="1" customWidth="1"/>
    <col min="63" max="63" width="22.54296875" bestFit="1" customWidth="1"/>
    <col min="64" max="64" width="22.08984375" bestFit="1" customWidth="1"/>
    <col min="65" max="65" width="22.453125" bestFit="1" customWidth="1"/>
    <col min="66" max="66" width="21.453125" bestFit="1" customWidth="1"/>
    <col min="67" max="67" width="21.81640625" bestFit="1" customWidth="1"/>
    <col min="68" max="68" width="21.36328125" bestFit="1" customWidth="1"/>
    <col min="69" max="69" width="21.81640625" bestFit="1" customWidth="1"/>
    <col min="70" max="70" width="21.36328125" bestFit="1" customWidth="1"/>
    <col min="71" max="71" width="21.81640625" bestFit="1" customWidth="1"/>
    <col min="72" max="72" width="21.54296875" bestFit="1" customWidth="1"/>
    <col min="73" max="73" width="21.90625" bestFit="1" customWidth="1"/>
    <col min="74" max="74" width="10.81640625" bestFit="1" customWidth="1"/>
    <col min="75" max="75" width="22.453125" bestFit="1" customWidth="1"/>
    <col min="76" max="76" width="22.81640625" bestFit="1" customWidth="1"/>
    <col min="77" max="77" width="22.36328125" bestFit="1" customWidth="1"/>
    <col min="78" max="78" width="22.81640625" bestFit="1" customWidth="1"/>
    <col min="79" max="79" width="22.36328125" bestFit="1" customWidth="1"/>
    <col min="80" max="80" width="22.81640625" bestFit="1" customWidth="1"/>
    <col min="81" max="81" width="22.54296875" bestFit="1" customWidth="1"/>
    <col min="82" max="82" width="22.90625" bestFit="1" customWidth="1"/>
    <col min="83" max="83" width="27.1796875" bestFit="1" customWidth="1"/>
    <col min="84" max="84" width="22.90625" bestFit="1" customWidth="1"/>
    <col min="85" max="85" width="24.1796875" bestFit="1" customWidth="1"/>
    <col min="86" max="86" width="24.54296875" bestFit="1" customWidth="1"/>
    <col min="87" max="87" width="23.81640625" bestFit="1" customWidth="1"/>
    <col min="88" max="88" width="24.08984375" bestFit="1" customWidth="1"/>
    <col min="89" max="89" width="22.81640625" bestFit="1" customWidth="1"/>
    <col min="90" max="90" width="23.1796875" bestFit="1" customWidth="1"/>
    <col min="91" max="91" width="22.1796875" bestFit="1" customWidth="1"/>
    <col min="92" max="92" width="22.54296875" bestFit="1" customWidth="1"/>
    <col min="93" max="93" width="27.08984375" bestFit="1" customWidth="1"/>
    <col min="94" max="94" width="27.453125" bestFit="1" customWidth="1"/>
    <col min="95" max="95" width="11.81640625" bestFit="1" customWidth="1"/>
    <col min="96" max="96" width="24" bestFit="1" customWidth="1"/>
    <col min="97" max="97" width="24.36328125" bestFit="1" customWidth="1"/>
    <col min="98" max="98" width="22.453125" bestFit="1" customWidth="1"/>
    <col min="99" max="99" width="22.81640625" bestFit="1" customWidth="1"/>
    <col min="101" max="101" width="22.81640625" bestFit="1" customWidth="1"/>
  </cols>
  <sheetData>
    <row r="2" spans="1:2" x14ac:dyDescent="0.35">
      <c r="A2" t="s">
        <v>144</v>
      </c>
      <c r="B2" t="s">
        <v>307</v>
      </c>
    </row>
    <row r="3" spans="1:2" x14ac:dyDescent="0.35">
      <c r="A3" t="s">
        <v>145</v>
      </c>
      <c r="B3" t="s">
        <v>308</v>
      </c>
    </row>
    <row r="4" spans="1:2" x14ac:dyDescent="0.35">
      <c r="A4" t="s">
        <v>146</v>
      </c>
      <c r="B4" t="s">
        <v>309</v>
      </c>
    </row>
    <row r="5" spans="1:2" x14ac:dyDescent="0.35">
      <c r="A5" t="s">
        <v>147</v>
      </c>
      <c r="B5" t="s">
        <v>310</v>
      </c>
    </row>
    <row r="6" spans="1:2" x14ac:dyDescent="0.35">
      <c r="A6" t="s">
        <v>220</v>
      </c>
      <c r="B6" t="s">
        <v>311</v>
      </c>
    </row>
    <row r="7" spans="1:2" x14ac:dyDescent="0.35">
      <c r="A7" t="s">
        <v>221</v>
      </c>
      <c r="B7" t="s">
        <v>312</v>
      </c>
    </row>
    <row r="8" spans="1:2" x14ac:dyDescent="0.35">
      <c r="A8" t="s">
        <v>148</v>
      </c>
      <c r="B8" t="s">
        <v>313</v>
      </c>
    </row>
    <row r="9" spans="1:2" x14ac:dyDescent="0.35">
      <c r="A9" t="s">
        <v>149</v>
      </c>
      <c r="B9" t="s">
        <v>314</v>
      </c>
    </row>
    <row r="10" spans="1:2" x14ac:dyDescent="0.35">
      <c r="A10" t="s">
        <v>150</v>
      </c>
      <c r="B10" t="s">
        <v>315</v>
      </c>
    </row>
    <row r="11" spans="1:2" x14ac:dyDescent="0.35">
      <c r="A11" t="s">
        <v>151</v>
      </c>
      <c r="B11" t="s">
        <v>316</v>
      </c>
    </row>
    <row r="12" spans="1:2" x14ac:dyDescent="0.35">
      <c r="A12" t="s">
        <v>152</v>
      </c>
      <c r="B12" t="s">
        <v>317</v>
      </c>
    </row>
    <row r="13" spans="1:2" x14ac:dyDescent="0.35">
      <c r="A13" t="s">
        <v>153</v>
      </c>
      <c r="B13" t="s">
        <v>318</v>
      </c>
    </row>
    <row r="14" spans="1:2" x14ac:dyDescent="0.35">
      <c r="A14" t="s">
        <v>154</v>
      </c>
      <c r="B14" t="s">
        <v>319</v>
      </c>
    </row>
    <row r="15" spans="1:2" x14ac:dyDescent="0.35">
      <c r="A15" t="s">
        <v>155</v>
      </c>
      <c r="B15" t="s">
        <v>320</v>
      </c>
    </row>
    <row r="16" spans="1:2" x14ac:dyDescent="0.35">
      <c r="A16" t="s">
        <v>156</v>
      </c>
      <c r="B16" t="s">
        <v>321</v>
      </c>
    </row>
    <row r="17" spans="1:4" x14ac:dyDescent="0.35">
      <c r="A17" t="s">
        <v>157</v>
      </c>
      <c r="B17" t="s">
        <v>322</v>
      </c>
    </row>
    <row r="18" spans="1:4" x14ac:dyDescent="0.35">
      <c r="A18" t="s">
        <v>158</v>
      </c>
      <c r="B18" t="s">
        <v>323</v>
      </c>
      <c r="D18" s="8"/>
    </row>
    <row r="19" spans="1:4" x14ac:dyDescent="0.35">
      <c r="A19" t="s">
        <v>202</v>
      </c>
      <c r="B19" t="s">
        <v>324</v>
      </c>
    </row>
    <row r="20" spans="1:4" x14ac:dyDescent="0.35">
      <c r="A20" t="s">
        <v>203</v>
      </c>
      <c r="B20" t="s">
        <v>325</v>
      </c>
    </row>
    <row r="21" spans="1:4" x14ac:dyDescent="0.35">
      <c r="A21" t="s">
        <v>204</v>
      </c>
      <c r="B21" t="s">
        <v>326</v>
      </c>
    </row>
    <row r="22" spans="1:4" x14ac:dyDescent="0.35">
      <c r="A22" t="s">
        <v>205</v>
      </c>
      <c r="B22" t="s">
        <v>327</v>
      </c>
    </row>
    <row r="23" spans="1:4" x14ac:dyDescent="0.35">
      <c r="A23" t="s">
        <v>273</v>
      </c>
      <c r="B23" t="s">
        <v>328</v>
      </c>
    </row>
    <row r="24" spans="1:4" x14ac:dyDescent="0.35">
      <c r="A24" t="s">
        <v>274</v>
      </c>
      <c r="B24" t="s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229F-F44B-4A69-9BBC-9DB2F7FE67AF}">
  <dimension ref="A2:FE423"/>
  <sheetViews>
    <sheetView tabSelected="1" zoomScaleNormal="100" workbookViewId="0">
      <selection activeCell="C42" sqref="C42"/>
    </sheetView>
  </sheetViews>
  <sheetFormatPr defaultRowHeight="14.5" x14ac:dyDescent="0.35"/>
  <cols>
    <col min="1" max="1" width="35.08984375" bestFit="1" customWidth="1"/>
    <col min="2" max="2" width="26.453125" customWidth="1"/>
    <col min="3" max="3" width="28" bestFit="1" customWidth="1"/>
    <col min="4" max="4" width="9.81640625" customWidth="1"/>
    <col min="5" max="5" width="10.453125" customWidth="1"/>
    <col min="7" max="7" width="35.08984375" bestFit="1" customWidth="1"/>
    <col min="8" max="8" width="26.453125" customWidth="1"/>
    <col min="9" max="9" width="28" bestFit="1" customWidth="1"/>
    <col min="10" max="10" width="9.81640625" customWidth="1"/>
    <col min="11" max="12" width="10.453125" customWidth="1"/>
    <col min="13" max="13" width="32.90625" bestFit="1" customWidth="1"/>
    <col min="14" max="14" width="28.08984375" customWidth="1"/>
    <col min="15" max="15" width="28" customWidth="1"/>
    <col min="16" max="18" width="10.453125" customWidth="1"/>
    <col min="19" max="19" width="26.453125" customWidth="1"/>
    <col min="20" max="20" width="28" bestFit="1" customWidth="1"/>
    <col min="21" max="21" width="9.81640625" customWidth="1"/>
    <col min="22" max="22" width="10.453125" customWidth="1"/>
    <col min="24" max="24" width="35.08984375" bestFit="1" customWidth="1"/>
    <col min="25" max="25" width="26.453125" customWidth="1"/>
    <col min="26" max="26" width="28" bestFit="1" customWidth="1"/>
    <col min="27" max="27" width="9.81640625" customWidth="1"/>
    <col min="28" max="28" width="10.453125" customWidth="1"/>
    <col min="30" max="30" width="35.08984375" bestFit="1" customWidth="1"/>
    <col min="31" max="31" width="26.453125" customWidth="1"/>
    <col min="32" max="32" width="28" bestFit="1" customWidth="1"/>
    <col min="33" max="33" width="9.81640625" customWidth="1"/>
    <col min="34" max="34" width="10.453125" customWidth="1"/>
    <col min="36" max="36" width="35.08984375" bestFit="1" customWidth="1"/>
    <col min="37" max="37" width="26.453125" customWidth="1"/>
    <col min="38" max="38" width="28" bestFit="1" customWidth="1"/>
    <col min="39" max="39" width="9.81640625" customWidth="1"/>
    <col min="40" max="40" width="10.453125" customWidth="1"/>
    <col min="42" max="42" width="35.08984375" bestFit="1" customWidth="1"/>
    <col min="43" max="43" width="26.453125" customWidth="1"/>
    <col min="44" max="44" width="28" bestFit="1" customWidth="1"/>
    <col min="45" max="45" width="9.81640625" customWidth="1"/>
    <col min="46" max="46" width="10.453125" customWidth="1"/>
    <col min="48" max="48" width="35.08984375" bestFit="1" customWidth="1"/>
    <col min="49" max="49" width="26.453125" customWidth="1"/>
    <col min="50" max="50" width="28" bestFit="1" customWidth="1"/>
    <col min="51" max="51" width="9.81640625" customWidth="1"/>
    <col min="52" max="52" width="10.453125" customWidth="1"/>
    <col min="54" max="54" width="40.6328125" bestFit="1" customWidth="1"/>
    <col min="55" max="55" width="26.453125" customWidth="1"/>
    <col min="56" max="56" width="28" bestFit="1" customWidth="1"/>
    <col min="57" max="57" width="9.81640625" customWidth="1"/>
    <col min="58" max="58" width="10.453125" customWidth="1"/>
    <col min="60" max="60" width="33.7265625" customWidth="1"/>
    <col min="61" max="61" width="26.54296875" customWidth="1"/>
    <col min="62" max="62" width="28.26953125" customWidth="1"/>
    <col min="63" max="63" width="11.453125" customWidth="1"/>
    <col min="64" max="64" width="9.81640625" customWidth="1"/>
    <col min="66" max="66" width="33.7265625" customWidth="1"/>
    <col min="67" max="67" width="26.54296875" customWidth="1"/>
    <col min="68" max="68" width="28.26953125" customWidth="1"/>
    <col min="69" max="69" width="11.453125" customWidth="1"/>
    <col min="70" max="70" width="9.81640625" customWidth="1"/>
    <col min="71" max="71" width="10.453125" customWidth="1"/>
    <col min="73" max="73" width="35.08984375" bestFit="1" customWidth="1"/>
    <col min="74" max="74" width="26.453125" customWidth="1"/>
    <col min="75" max="75" width="28" bestFit="1" customWidth="1"/>
    <col min="76" max="76" width="9.81640625" customWidth="1"/>
    <col min="77" max="77" width="10.453125" customWidth="1"/>
    <col min="79" max="79" width="35.08984375" bestFit="1" customWidth="1"/>
    <col min="80" max="80" width="26.453125" customWidth="1"/>
    <col min="81" max="81" width="28" bestFit="1" customWidth="1"/>
    <col min="82" max="82" width="9.81640625" customWidth="1"/>
    <col min="83" max="83" width="10.453125" customWidth="1"/>
    <col min="85" max="85" width="35.08984375" bestFit="1" customWidth="1"/>
    <col min="86" max="86" width="26.453125" customWidth="1"/>
    <col min="87" max="87" width="28" bestFit="1" customWidth="1"/>
    <col min="88" max="88" width="9.81640625" customWidth="1"/>
    <col min="89" max="89" width="10.453125" customWidth="1"/>
    <col min="91" max="91" width="35.08984375" bestFit="1" customWidth="1"/>
    <col min="92" max="92" width="26.453125" customWidth="1"/>
    <col min="93" max="93" width="29.90625" bestFit="1" customWidth="1"/>
    <col min="94" max="94" width="9.81640625" customWidth="1"/>
    <col min="95" max="95" width="10.453125" customWidth="1"/>
    <col min="97" max="97" width="35.08984375" bestFit="1" customWidth="1"/>
    <col min="98" max="98" width="26.453125" customWidth="1"/>
    <col min="99" max="99" width="28" bestFit="1" customWidth="1"/>
    <col min="100" max="100" width="9.81640625" customWidth="1"/>
    <col min="102" max="102" width="35.08984375" bestFit="1" customWidth="1"/>
    <col min="103" max="103" width="26.453125" customWidth="1"/>
    <col min="104" max="104" width="28" bestFit="1" customWidth="1"/>
    <col min="105" max="105" width="9.81640625" customWidth="1"/>
    <col min="107" max="107" width="35.08984375" bestFit="1" customWidth="1"/>
    <col min="108" max="108" width="26.453125" customWidth="1"/>
    <col min="109" max="109" width="28" bestFit="1" customWidth="1"/>
    <col min="110" max="110" width="9.81640625" customWidth="1"/>
    <col min="112" max="112" width="35.08984375" bestFit="1" customWidth="1"/>
    <col min="113" max="113" width="26.453125" customWidth="1"/>
    <col min="114" max="114" width="28" bestFit="1" customWidth="1"/>
    <col min="115" max="115" width="9.81640625" customWidth="1"/>
    <col min="116" max="116" width="10.453125" customWidth="1"/>
    <col min="118" max="118" width="35.08984375" bestFit="1" customWidth="1"/>
    <col min="119" max="119" width="26.453125" customWidth="1"/>
    <col min="120" max="120" width="28" bestFit="1" customWidth="1"/>
    <col min="121" max="121" width="9.81640625" customWidth="1"/>
    <col min="122" max="122" width="10.453125" customWidth="1"/>
    <col min="124" max="124" width="35.08984375" bestFit="1" customWidth="1"/>
    <col min="125" max="125" width="26.453125" customWidth="1"/>
    <col min="126" max="126" width="28" bestFit="1" customWidth="1"/>
    <col min="127" max="127" width="9.81640625" customWidth="1"/>
    <col min="128" max="128" width="10.453125" customWidth="1"/>
    <col min="130" max="130" width="35.08984375" bestFit="1" customWidth="1"/>
    <col min="131" max="131" width="26.453125" customWidth="1"/>
    <col min="132" max="132" width="28" bestFit="1" customWidth="1"/>
    <col min="133" max="133" width="9.81640625" customWidth="1"/>
    <col min="134" max="134" width="10.453125" customWidth="1"/>
    <col min="136" max="136" width="37.08984375" bestFit="1" customWidth="1"/>
    <col min="137" max="137" width="26.453125" customWidth="1"/>
    <col min="138" max="138" width="28" bestFit="1" customWidth="1"/>
    <col min="139" max="139" width="9.81640625" customWidth="1"/>
    <col min="140" max="140" width="10.453125" customWidth="1"/>
    <col min="142" max="142" width="37.08984375" bestFit="1" customWidth="1"/>
    <col min="143" max="143" width="26.453125" customWidth="1"/>
    <col min="144" max="144" width="28" bestFit="1" customWidth="1"/>
    <col min="145" max="145" width="9.81640625" customWidth="1"/>
    <col min="146" max="146" width="10.453125" customWidth="1"/>
    <col min="148" max="148" width="37.08984375" bestFit="1" customWidth="1"/>
    <col min="149" max="149" width="26.453125" customWidth="1"/>
    <col min="150" max="150" width="28" bestFit="1" customWidth="1"/>
    <col min="151" max="151" width="9.81640625" customWidth="1"/>
    <col min="152" max="152" width="10.453125" customWidth="1"/>
    <col min="154" max="154" width="37.1796875" bestFit="1" customWidth="1"/>
    <col min="155" max="155" width="26.453125" customWidth="1"/>
    <col min="156" max="156" width="28" bestFit="1" customWidth="1"/>
    <col min="157" max="157" width="9.81640625" customWidth="1"/>
    <col min="158" max="158" width="10.453125" customWidth="1"/>
    <col min="160" max="160" width="35.08984375" bestFit="1" customWidth="1"/>
    <col min="161" max="161" width="26.453125" customWidth="1"/>
    <col min="162" max="162" width="28" bestFit="1" customWidth="1"/>
    <col min="163" max="163" width="9.81640625" customWidth="1"/>
    <col min="164" max="164" width="10.453125" customWidth="1"/>
    <col min="166" max="166" width="35.08984375" bestFit="1" customWidth="1"/>
    <col min="167" max="167" width="26.453125" customWidth="1"/>
    <col min="168" max="168" width="28" bestFit="1" customWidth="1"/>
    <col min="169" max="169" width="9.81640625" customWidth="1"/>
    <col min="170" max="170" width="10.453125" customWidth="1"/>
    <col min="172" max="172" width="35.08984375" bestFit="1" customWidth="1"/>
    <col min="173" max="173" width="26.453125" customWidth="1"/>
    <col min="174" max="174" width="28" bestFit="1" customWidth="1"/>
    <col min="175" max="175" width="9.81640625" customWidth="1"/>
    <col min="176" max="176" width="10.453125" customWidth="1"/>
    <col min="178" max="178" width="35.08984375" bestFit="1" customWidth="1"/>
    <col min="179" max="179" width="26.453125" customWidth="1"/>
    <col min="180" max="180" width="28" bestFit="1" customWidth="1"/>
    <col min="181" max="181" width="9.81640625" customWidth="1"/>
    <col min="182" max="182" width="10.453125" customWidth="1"/>
    <col min="184" max="184" width="35.08984375" bestFit="1" customWidth="1"/>
    <col min="185" max="185" width="26.453125" customWidth="1"/>
    <col min="186" max="186" width="28" bestFit="1" customWidth="1"/>
    <col min="187" max="187" width="9.81640625" customWidth="1"/>
    <col min="188" max="189" width="10.453125" customWidth="1"/>
    <col min="190" max="190" width="35.08984375" bestFit="1" customWidth="1"/>
    <col min="191" max="191" width="26.453125" customWidth="1"/>
    <col min="192" max="192" width="28" bestFit="1" customWidth="1"/>
    <col min="193" max="193" width="9.81640625" customWidth="1"/>
    <col min="194" max="194" width="10.453125" customWidth="1"/>
    <col min="196" max="196" width="35.08984375" bestFit="1" customWidth="1"/>
    <col min="197" max="197" width="26.453125" customWidth="1"/>
    <col min="198" max="198" width="28" bestFit="1" customWidth="1"/>
    <col min="199" max="199" width="9.81640625" customWidth="1"/>
    <col min="200" max="200" width="10.453125" customWidth="1"/>
    <col min="202" max="202" width="35.08984375" bestFit="1" customWidth="1"/>
    <col min="203" max="203" width="26.453125" customWidth="1"/>
    <col min="204" max="204" width="28" bestFit="1" customWidth="1"/>
    <col min="205" max="205" width="9.81640625" customWidth="1"/>
    <col min="206" max="206" width="10.453125" customWidth="1"/>
    <col min="208" max="208" width="35.08984375" bestFit="1" customWidth="1"/>
    <col min="209" max="209" width="26.453125" customWidth="1"/>
    <col min="210" max="210" width="28" bestFit="1" customWidth="1"/>
    <col min="211" max="211" width="9.81640625" customWidth="1"/>
    <col min="212" max="212" width="10.453125" customWidth="1"/>
    <col min="214" max="214" width="35.08984375" bestFit="1" customWidth="1"/>
    <col min="215" max="215" width="26.453125" customWidth="1"/>
    <col min="216" max="216" width="28" bestFit="1" customWidth="1"/>
    <col min="217" max="217" width="9.81640625" customWidth="1"/>
    <col min="218" max="218" width="10.453125" customWidth="1"/>
    <col min="220" max="220" width="35.08984375" bestFit="1" customWidth="1"/>
    <col min="221" max="221" width="26.453125" customWidth="1"/>
    <col min="222" max="222" width="28" bestFit="1" customWidth="1"/>
    <col min="223" max="223" width="9.81640625" customWidth="1"/>
    <col min="225" max="225" width="35.08984375" bestFit="1" customWidth="1"/>
    <col min="226" max="226" width="26.453125" customWidth="1"/>
    <col min="227" max="227" width="28" bestFit="1" customWidth="1"/>
    <col min="228" max="228" width="9.81640625" customWidth="1"/>
    <col min="229" max="229" width="10.453125" customWidth="1"/>
    <col min="231" max="231" width="35.08984375" bestFit="1" customWidth="1"/>
    <col min="232" max="232" width="26.453125" customWidth="1"/>
    <col min="233" max="233" width="28" bestFit="1" customWidth="1"/>
    <col min="234" max="234" width="9.81640625" customWidth="1"/>
    <col min="235" max="235" width="10.453125" customWidth="1"/>
    <col min="237" max="237" width="35.08984375" bestFit="1" customWidth="1"/>
    <col min="238" max="238" width="26.453125" customWidth="1"/>
    <col min="239" max="239" width="28" bestFit="1" customWidth="1"/>
    <col min="240" max="240" width="9.81640625" customWidth="1"/>
    <col min="241" max="241" width="10.453125" customWidth="1"/>
    <col min="243" max="243" width="35.08984375" bestFit="1" customWidth="1"/>
    <col min="244" max="244" width="26.453125" customWidth="1"/>
    <col min="245" max="245" width="28" bestFit="1" customWidth="1"/>
    <col min="246" max="246" width="9.81640625" customWidth="1"/>
    <col min="247" max="247" width="10.453125" customWidth="1"/>
    <col min="249" max="249" width="35.08984375" bestFit="1" customWidth="1"/>
    <col min="250" max="250" width="26.453125" customWidth="1"/>
    <col min="251" max="251" width="28" bestFit="1" customWidth="1"/>
    <col min="252" max="252" width="9.81640625" customWidth="1"/>
    <col min="253" max="254" width="10.453125" customWidth="1"/>
    <col min="255" max="255" width="35.08984375" bestFit="1" customWidth="1"/>
    <col min="256" max="256" width="26.453125" customWidth="1"/>
    <col min="257" max="257" width="28" bestFit="1" customWidth="1"/>
    <col min="258" max="258" width="9.81640625" customWidth="1"/>
    <col min="259" max="259" width="10.453125" customWidth="1"/>
    <col min="261" max="261" width="35.08984375" bestFit="1" customWidth="1"/>
    <col min="262" max="262" width="26.453125" customWidth="1"/>
    <col min="263" max="263" width="28" bestFit="1" customWidth="1"/>
    <col min="264" max="264" width="9.81640625" customWidth="1"/>
    <col min="265" max="265" width="9.6328125" bestFit="1" customWidth="1"/>
    <col min="267" max="267" width="46.1796875" bestFit="1" customWidth="1"/>
    <col min="268" max="268" width="26.453125" customWidth="1"/>
    <col min="269" max="269" width="28" bestFit="1" customWidth="1"/>
    <col min="270" max="270" width="9.81640625" customWidth="1"/>
    <col min="272" max="272" width="35.08984375" bestFit="1" customWidth="1"/>
    <col min="273" max="273" width="26.453125" customWidth="1"/>
    <col min="274" max="274" width="29.90625" bestFit="1" customWidth="1"/>
    <col min="275" max="275" width="9.81640625" customWidth="1"/>
    <col min="276" max="276" width="9.6328125" bestFit="1" customWidth="1"/>
  </cols>
  <sheetData>
    <row r="2" spans="1:70" x14ac:dyDescent="0.35">
      <c r="A2" t="s">
        <v>34</v>
      </c>
      <c r="B2">
        <f>+COUNTIF(3:3,"Azuriranje")</f>
        <v>0</v>
      </c>
    </row>
    <row r="3" spans="1:70" x14ac:dyDescent="0.35">
      <c r="E3" t="str">
        <f>+IF(ABS(E32-E4)&gt;0.05, "Azuriranje","OK")</f>
        <v>OK</v>
      </c>
      <c r="K3" t="str">
        <f>+IF(ABS(K32-K4)&gt;0.05, "Azuriranje","OK")</f>
        <v>OK</v>
      </c>
      <c r="Q3" t="str">
        <f>+IF(ABS(Q32-Q4)&gt;0.05, "Azuriranje","OK")</f>
        <v>OK</v>
      </c>
      <c r="W3" t="str">
        <f>+IF(ABS(W32-W4)&gt;0.05, "Azuriranje","OK")</f>
        <v>OK</v>
      </c>
      <c r="AC3" t="str">
        <f>+IF(ABS(AC32-AC4)&gt;0.05, "Azuriranje","OK")</f>
        <v>OK</v>
      </c>
      <c r="AI3" t="str">
        <f>+IF(ABS(AI32-AI4)&gt;0.05, "Azuriranje","OK")</f>
        <v>OK</v>
      </c>
      <c r="AO3" t="str">
        <f>+IF(ABS(AO32-AO4)&gt;0.05, "Azuriranje","OK")</f>
        <v>OK</v>
      </c>
      <c r="AU3" t="str">
        <f>+IF(ABS(AU32-AU4)&gt;0.05, "Azuriranje","OK")</f>
        <v>OK</v>
      </c>
      <c r="AZ3" t="str">
        <f>+IF(ABS(AZ32-AZ4)&gt;0.05, "Azuriranje","OK")</f>
        <v>OK</v>
      </c>
      <c r="BF3" t="str">
        <f>+IF(ABS(BF32-BF4)&gt;0.05, "Azuriranje","OK")</f>
        <v>OK</v>
      </c>
      <c r="BL3" t="str">
        <f>+IF(ABS(BL32-BL4)&gt;0.05, "Azuriranje","OK")</f>
        <v>OK</v>
      </c>
      <c r="BR3" t="str">
        <f>+IF(ABS(BR32-BR4)&gt;0.05, "Azuriranje","OK")</f>
        <v>OK</v>
      </c>
    </row>
    <row r="4" spans="1:70" x14ac:dyDescent="0.35">
      <c r="E4" s="23">
        <v>5.3999999999999999E-2</v>
      </c>
      <c r="K4" s="23">
        <v>5.5E-2</v>
      </c>
      <c r="L4" s="23"/>
      <c r="M4" s="23"/>
      <c r="N4" s="23"/>
      <c r="O4" s="23"/>
      <c r="P4" s="23"/>
      <c r="Q4" s="23">
        <v>6.8000000000000005E-2</v>
      </c>
      <c r="R4" s="23"/>
      <c r="W4" s="23">
        <v>0.153</v>
      </c>
      <c r="AC4" s="23">
        <v>0.155</v>
      </c>
      <c r="AD4" s="23"/>
      <c r="AI4" s="23">
        <v>0.17699999999999999</v>
      </c>
      <c r="AO4" s="23">
        <v>0.1711</v>
      </c>
      <c r="AP4" s="23"/>
      <c r="AU4" s="23">
        <v>0.19400000000000001</v>
      </c>
      <c r="AZ4" s="23">
        <v>-4.0000000000000001E-3</v>
      </c>
      <c r="BF4" s="23">
        <v>-8.9999999999999993E-3</v>
      </c>
      <c r="BL4" s="23">
        <v>5.0000000000000001E-3</v>
      </c>
      <c r="BR4" s="23">
        <v>4.4999999999999998E-2</v>
      </c>
    </row>
    <row r="5" spans="1:70" ht="14.5" customHeight="1" x14ac:dyDescent="0.35">
      <c r="B5" s="8">
        <v>10000</v>
      </c>
      <c r="C5" s="6">
        <v>1</v>
      </c>
      <c r="D5" s="6">
        <v>5</v>
      </c>
      <c r="H5" s="8">
        <v>10000</v>
      </c>
      <c r="I5" s="6">
        <v>1</v>
      </c>
      <c r="J5" s="6">
        <v>5</v>
      </c>
      <c r="N5">
        <v>10000</v>
      </c>
      <c r="O5">
        <v>1</v>
      </c>
      <c r="P5">
        <v>5</v>
      </c>
      <c r="T5" s="8">
        <v>10000</v>
      </c>
      <c r="U5" s="6">
        <v>1</v>
      </c>
      <c r="V5" s="6">
        <v>5</v>
      </c>
      <c r="Z5" s="8">
        <v>10000</v>
      </c>
      <c r="AA5" s="6">
        <v>1</v>
      </c>
      <c r="AB5" s="6">
        <v>5</v>
      </c>
      <c r="AF5" s="8">
        <v>10000</v>
      </c>
      <c r="AG5" s="6">
        <v>1</v>
      </c>
      <c r="AH5" s="6">
        <v>5</v>
      </c>
      <c r="AL5" s="8">
        <v>10000</v>
      </c>
      <c r="AM5" s="6">
        <v>1</v>
      </c>
      <c r="AN5" s="6">
        <v>5</v>
      </c>
      <c r="AR5" s="8">
        <v>10000</v>
      </c>
      <c r="AS5" s="6">
        <v>1</v>
      </c>
      <c r="AT5" s="6">
        <v>5</v>
      </c>
      <c r="AX5" s="8">
        <v>10000</v>
      </c>
      <c r="AY5" s="6">
        <f>1/12</f>
        <v>8.3333333333333329E-2</v>
      </c>
      <c r="AZ5" s="6"/>
      <c r="BC5" s="8">
        <v>10000</v>
      </c>
      <c r="BD5" s="6">
        <v>1</v>
      </c>
      <c r="BE5" s="6">
        <v>3</v>
      </c>
      <c r="BI5" s="8">
        <v>10000</v>
      </c>
      <c r="BJ5">
        <v>1</v>
      </c>
      <c r="BK5">
        <v>3</v>
      </c>
      <c r="BO5" s="8">
        <v>10000</v>
      </c>
      <c r="BP5">
        <v>1</v>
      </c>
      <c r="BQ5">
        <v>5</v>
      </c>
    </row>
    <row r="6" spans="1:70" x14ac:dyDescent="0.35">
      <c r="B6" s="10" t="s">
        <v>23</v>
      </c>
      <c r="C6" t="str">
        <f>+VLOOKUP(A50,'Stres scenarij'!$A:$B,2,0)</f>
        <v>0,5046531</v>
      </c>
      <c r="D6" t="str">
        <f>+VLOOKUP(A51,'Stres scenarij'!$A:$B,2,0)</f>
        <v>0,4913611</v>
      </c>
      <c r="F6" s="30"/>
      <c r="H6" s="10" t="s">
        <v>23</v>
      </c>
      <c r="I6" t="str">
        <f>+VLOOKUP(G50,'Stres scenarij'!$A:$B,2,0)</f>
        <v>0,5046854</v>
      </c>
      <c r="J6" t="str">
        <f>+VLOOKUP(G51,'Stres scenarij'!$A:$B,2,0)</f>
        <v>0,4913816</v>
      </c>
      <c r="N6" t="s">
        <v>23</v>
      </c>
      <c r="O6" t="str">
        <f>+VLOOKUP(M50,'Stres scenarij'!$A:$B,2,0)</f>
        <v>0,5064037</v>
      </c>
      <c r="P6" t="str">
        <f>+VLOOKUP(M51,'Stres scenarij'!$A:$B,2,0)</f>
        <v>0,4939462</v>
      </c>
      <c r="T6" s="10" t="s">
        <v>23</v>
      </c>
      <c r="U6" t="str">
        <f>+VLOOKUP(S50,'Stres scenarij'!$A:$B,2,0)</f>
        <v>0,4248622</v>
      </c>
      <c r="V6" t="str">
        <f>+VLOOKUP(S51,'Stres scenarij'!$A:$B,2,0)</f>
        <v>0,4045672</v>
      </c>
      <c r="Z6" s="10" t="s">
        <v>23</v>
      </c>
      <c r="AA6" t="str">
        <f>+VLOOKUP(Y50,'Stres scenarij'!$A:$B,2,0)</f>
        <v>0,4232817</v>
      </c>
      <c r="AB6" t="str">
        <f>+VLOOKUP(Y51,'Stres scenarij'!$A:$B,2,0)</f>
        <v>0,4045374</v>
      </c>
      <c r="AF6" s="10" t="s">
        <v>23</v>
      </c>
      <c r="AG6" t="str">
        <f>+VLOOKUP(AE50,'Stres scenarij'!$A:$B,2,0)</f>
        <v>0,3751067</v>
      </c>
      <c r="AH6" t="str">
        <f>+VLOOKUP(AE51,'Stres scenarij'!$A:$B,2,0)</f>
        <v>0,3849615</v>
      </c>
      <c r="AL6" s="10" t="s">
        <v>23</v>
      </c>
      <c r="AM6" t="str">
        <f>+VLOOKUP(AK50,'Stres scenarij'!$A:$B,2,0)</f>
        <v>0,3721715</v>
      </c>
      <c r="AN6" t="str">
        <f>+VLOOKUP(AK51,'Stres scenarij'!$A:$B,2,0)</f>
        <v>0,4036858</v>
      </c>
      <c r="AR6" s="10" t="s">
        <v>23</v>
      </c>
      <c r="AS6" t="str">
        <f>+VLOOKUP(AQ50,'Stres scenarij'!$A:$B,2,0)</f>
        <v>0,3550158</v>
      </c>
      <c r="AT6" t="str">
        <f>+VLOOKUP(AQ51,'Stres scenarij'!$A:$B,2,0)</f>
        <v>0,4371984</v>
      </c>
      <c r="AX6" s="10" t="s">
        <v>23</v>
      </c>
      <c r="AY6" t="str">
        <f>+VLOOKUP(AW47,'Stres scenarij'!$A:$B,2,0)</f>
        <v>0,9988921</v>
      </c>
      <c r="BC6" s="10" t="s">
        <v>23</v>
      </c>
      <c r="BD6" t="str">
        <f>+VLOOKUP(BB50,'Stres scenarij'!$A:$B,2,0)</f>
        <v>0,6402531</v>
      </c>
      <c r="BE6" t="str">
        <f>+VLOOKUP(BB51,'Stres scenarij'!$A:$B,2,0)</f>
        <v>0,6851149</v>
      </c>
      <c r="BI6" s="10" t="s">
        <v>23</v>
      </c>
      <c r="BJ6" t="str">
        <f>+VLOOKUP(BH50,'Stres scenarij'!$A:$B,2,0)</f>
        <v>0,6455284</v>
      </c>
      <c r="BK6" t="str">
        <f>+VLOOKUP(BH51,'Stres scenarij'!$A:$B,2,0)</f>
        <v>0,6688811</v>
      </c>
      <c r="BO6" s="10" t="s">
        <v>23</v>
      </c>
      <c r="BP6" t="str">
        <f>+VLOOKUP(BN50,'Stres scenarij'!$A:$B,2,0)</f>
        <v>0,1203505</v>
      </c>
      <c r="BQ6" t="str">
        <f>+VLOOKUP(BN51,'Stres scenarij'!$A:$B,2,0)</f>
        <v>0,09756775</v>
      </c>
    </row>
    <row r="7" spans="1:70" ht="15" customHeight="1" x14ac:dyDescent="0.35">
      <c r="B7" t="s">
        <v>12</v>
      </c>
      <c r="C7" t="str">
        <f>+VLOOKUP(A38,Performance!$A:$B,2,FALSE)</f>
        <v>-0,2334409</v>
      </c>
      <c r="D7" t="str">
        <f>+VLOOKUP(A41,Performance!$A:$B,2,FALSE)</f>
        <v>-0,06202305</v>
      </c>
      <c r="H7" t="s">
        <v>12</v>
      </c>
      <c r="I7" t="str">
        <f>+VLOOKUP(G38,Performance!$A:$B,2,FALSE)</f>
        <v>-0,2334409</v>
      </c>
      <c r="J7" t="str">
        <f>+VLOOKUP(G41,Performance!$A:$B,2,FALSE)</f>
        <v>-0,05811383</v>
      </c>
      <c r="N7" t="s">
        <v>12</v>
      </c>
      <c r="O7" t="str">
        <f>+VLOOKUP(M38,Performance!$A:$B,2,FALSE)</f>
        <v>-0,2108826</v>
      </c>
      <c r="P7" t="str">
        <f>+VLOOKUP(M41,Performance!$A:$B,2,FALSE)</f>
        <v>0,02787146</v>
      </c>
      <c r="T7" t="s">
        <v>12</v>
      </c>
      <c r="U7" t="str">
        <f>+VLOOKUP(S38,Performance!$A:$B,2,FALSE)</f>
        <v>-0,1245696</v>
      </c>
      <c r="V7" t="str">
        <f>+VLOOKUP(S41,Performance!$A:$B,2,FALSE)</f>
        <v>0,3170092</v>
      </c>
      <c r="Z7" t="s">
        <v>12</v>
      </c>
      <c r="AA7" t="str">
        <f>+VLOOKUP(Y38,Performance!$A:$B,2,FALSE)</f>
        <v>-0,1287342</v>
      </c>
      <c r="AB7" t="str">
        <f>+VLOOKUP(Y41,Performance!$A:$B,2,FALSE)</f>
        <v>0,3170055</v>
      </c>
      <c r="AF7" t="s">
        <v>12</v>
      </c>
      <c r="AG7" t="str">
        <f>+VLOOKUP(AE38,Performance!$A:$B,2,FALSE)</f>
        <v>-0,1221862</v>
      </c>
      <c r="AH7" t="str">
        <f>+VLOOKUP(AE41,Performance!$A:$B,2,FALSE)</f>
        <v>0,3501517</v>
      </c>
      <c r="AL7" t="s">
        <v>12</v>
      </c>
      <c r="AM7" t="str">
        <f>+VLOOKUP(AK38,Performance!$A:$B,2,FALSE)</f>
        <v>-0,1115453</v>
      </c>
      <c r="AN7" t="str">
        <f>+VLOOKUP(AK41,Performance!$A:$B,2,FALSE)</f>
        <v>0,5726805</v>
      </c>
      <c r="AR7" t="s">
        <v>12</v>
      </c>
      <c r="AS7" t="str">
        <f>+VLOOKUP(AQ38,Performance!$A:$B,2,FALSE)</f>
        <v>-0,09496614</v>
      </c>
      <c r="AT7" t="str">
        <f>+VLOOKUP(AQ41,Performance!$A:$B,2,FALSE)</f>
        <v>0,5884711</v>
      </c>
      <c r="AX7" t="s">
        <v>12</v>
      </c>
      <c r="AY7" t="str">
        <f>+VLOOKUP(AW38,Performance!$A:$B,2,FALSE)</f>
        <v>-0,0009107408</v>
      </c>
      <c r="AZ7" s="19"/>
      <c r="BC7" t="s">
        <v>12</v>
      </c>
      <c r="BD7" t="str">
        <f>+VLOOKUP(BB38,Performance!$A:$B,2,FALSE)</f>
        <v>-0,433305</v>
      </c>
      <c r="BE7" t="str">
        <f>+VLOOKUP(BB41,Performance!$A:$B,2,FALSE)</f>
        <v>-0,4735942</v>
      </c>
      <c r="BI7" t="s">
        <v>12</v>
      </c>
      <c r="BJ7" t="str">
        <f>+VLOOKUP(BH38,Performance!$A:$B,2,FALSE)</f>
        <v>-0,4318645</v>
      </c>
      <c r="BK7" t="str">
        <f>+VLOOKUP(BH41,Performance!$A:$B,2,FALSE)</f>
        <v>-0,4299946</v>
      </c>
      <c r="BO7" t="s">
        <v>12</v>
      </c>
      <c r="BP7" t="str">
        <f>+VLOOKUP(BN38,Performance!$A:$B,2,FALSE)</f>
        <v>-0,5775893</v>
      </c>
      <c r="BQ7" t="str">
        <f>+VLOOKUP(BN41,Performance!$A:$B,2,FALSE)</f>
        <v>-0,6471234</v>
      </c>
    </row>
    <row r="8" spans="1:70" x14ac:dyDescent="0.35">
      <c r="B8" t="s">
        <v>13</v>
      </c>
      <c r="C8" t="str">
        <f>+VLOOKUP(A39,Performance!$A:$B,2,FALSE)</f>
        <v>0,1012803</v>
      </c>
      <c r="D8" t="str">
        <f>+VLOOKUP(A42,Performance!$A:$B,2,FALSE)</f>
        <v>0,4165087</v>
      </c>
      <c r="H8" t="s">
        <v>13</v>
      </c>
      <c r="I8" t="str">
        <f>+VLOOKUP(G39,Performance!$A:$B,2,FALSE)</f>
        <v>0,1012803</v>
      </c>
      <c r="J8" t="str">
        <f>+VLOOKUP(G42,Performance!$A:$B,2,FALSE)</f>
        <v>0,4205885</v>
      </c>
      <c r="N8" t="s">
        <v>13</v>
      </c>
      <c r="O8" t="str">
        <f>+VLOOKUP(M39,Performance!$A:$B,2,FALSE)</f>
        <v>0,1241693</v>
      </c>
      <c r="P8" t="str">
        <f>+VLOOKUP(M42,Performance!$A:$B,2,FALSE)</f>
        <v>0,4751643</v>
      </c>
      <c r="T8" t="s">
        <v>13</v>
      </c>
      <c r="U8" t="str">
        <f>+VLOOKUP(S39,Performance!$A:$B,2,FALSE)</f>
        <v>0,1619319</v>
      </c>
      <c r="V8" t="str">
        <f>+VLOOKUP(S42,Performance!$A:$B,2,FALSE)</f>
        <v>0,7807171</v>
      </c>
      <c r="Z8" t="s">
        <v>13</v>
      </c>
      <c r="AA8" t="str">
        <f>+VLOOKUP(Y39,Performance!$A:$B,2,FALSE)</f>
        <v>0,1619319</v>
      </c>
      <c r="AB8" t="str">
        <f>+VLOOKUP(Y42,Performance!$A:$B,2,FALSE)</f>
        <v>0,7849445</v>
      </c>
      <c r="AF8" t="s">
        <v>13</v>
      </c>
      <c r="AG8" t="str">
        <f>+VLOOKUP(AE39,Performance!$A:$B,2,FALSE)</f>
        <v>0,1859592</v>
      </c>
      <c r="AH8" t="str">
        <f>+VLOOKUP(AE42,Performance!$A:$B,2,FALSE)</f>
        <v>0,8703665</v>
      </c>
      <c r="AL8" t="s">
        <v>13</v>
      </c>
      <c r="AM8" t="str">
        <f>+VLOOKUP(AK39,Performance!$A:$B,2,FALSE)</f>
        <v>0,1524942</v>
      </c>
      <c r="AN8" t="str">
        <f>+VLOOKUP(AK42,Performance!$A:$B,2,FALSE)</f>
        <v>0,8318533</v>
      </c>
      <c r="AR8" t="s">
        <v>13</v>
      </c>
      <c r="AS8" t="str">
        <f>+VLOOKUP(AQ39,Performance!$A:$B,2,FALSE)</f>
        <v>0,1813134</v>
      </c>
      <c r="AT8" t="str">
        <f>+VLOOKUP(AQ42,Performance!$A:$B,2,FALSE)</f>
        <v>0,9558128</v>
      </c>
      <c r="AX8" t="s">
        <v>13</v>
      </c>
      <c r="AY8" t="str">
        <f>+VLOOKUP(AW39,Performance!$A:$B,2,FALSE)</f>
        <v>-0,0003093054</v>
      </c>
      <c r="AZ8" s="19"/>
      <c r="BC8" t="s">
        <v>13</v>
      </c>
      <c r="BD8" t="str">
        <f>+VLOOKUP(BB39,Performance!$A:$B,2,FALSE)</f>
        <v>0,009684743</v>
      </c>
      <c r="BE8" t="str">
        <f>+VLOOKUP(BB42,Performance!$A:$B,2,FALSE)</f>
        <v>-0,02603591</v>
      </c>
      <c r="BI8" t="s">
        <v>13</v>
      </c>
      <c r="BJ8" t="str">
        <f>+VLOOKUP(BH39,Performance!$A:$B,2,FALSE)</f>
        <v>0,01418389</v>
      </c>
      <c r="BK8" t="str">
        <f>+VLOOKUP(BH42,Performance!$A:$B,2,FALSE)</f>
        <v>0,02408508</v>
      </c>
      <c r="BO8" t="s">
        <v>13</v>
      </c>
      <c r="BP8" t="str">
        <f>+VLOOKUP(BN39,Performance!$A:$B,2,FALSE)</f>
        <v>0,1547743</v>
      </c>
      <c r="BQ8" t="str">
        <f>+VLOOKUP(BN42,Performance!$A:$B,2,FALSE)</f>
        <v>0,2561672</v>
      </c>
    </row>
    <row r="9" spans="1:70" x14ac:dyDescent="0.35">
      <c r="B9" t="s">
        <v>14</v>
      </c>
      <c r="C9" t="str">
        <f>+VLOOKUP(A40,Performance!$A:$B,2,FALSE)</f>
        <v>0,3329513</v>
      </c>
      <c r="D9" t="str">
        <f>+VLOOKUP(A43,Performance!$A:$B,2,FALSE)</f>
        <v>0,9788157</v>
      </c>
      <c r="H9" t="s">
        <v>14</v>
      </c>
      <c r="I9" t="str">
        <f>+VLOOKUP(G40,Performance!$A:$B,2,FALSE)</f>
        <v>0,3330408</v>
      </c>
      <c r="J9" t="str">
        <f>+VLOOKUP(G43,Performance!$A:$B,2,FALSE)</f>
        <v>0,9830343</v>
      </c>
      <c r="N9" t="s">
        <v>14</v>
      </c>
      <c r="O9" t="str">
        <f>+VLOOKUP(M40,Performance!$A:$B,2,FALSE)</f>
        <v>0,3328106</v>
      </c>
      <c r="P9" t="str">
        <f>+VLOOKUP(M43,Performance!$A:$B,2,FALSE)</f>
        <v>1,036281</v>
      </c>
      <c r="T9" t="s">
        <v>14</v>
      </c>
      <c r="U9" t="str">
        <f>+VLOOKUP(S40,Performance!$A:$B,2,FALSE)</f>
        <v>0,4889622</v>
      </c>
      <c r="V9" t="str">
        <f>+VLOOKUP(S43,Performance!$A:$B,2,FALSE)</f>
        <v>1,381332</v>
      </c>
      <c r="Z9" t="s">
        <v>14</v>
      </c>
      <c r="AA9" t="str">
        <f>+VLOOKUP(Y40,Performance!$A:$B,2,FALSE)</f>
        <v>0,4889636</v>
      </c>
      <c r="AB9" t="str">
        <f>+VLOOKUP(Y43,Performance!$A:$B,2,FALSE)</f>
        <v>1,387658</v>
      </c>
      <c r="AF9" t="s">
        <v>14</v>
      </c>
      <c r="AG9" t="str">
        <f>+VLOOKUP(AE40,Performance!$A:$B,2,FALSE)</f>
        <v>0,513865</v>
      </c>
      <c r="AH9" t="str">
        <f>+VLOOKUP(AE43,Performance!$A:$B,2,FALSE)</f>
        <v>1,471771</v>
      </c>
      <c r="AL9" t="s">
        <v>14</v>
      </c>
      <c r="AM9" t="str">
        <f>+VLOOKUP(AK40,Performance!$A:$B,2,FALSE)</f>
        <v>0,5726805</v>
      </c>
      <c r="AN9" t="str">
        <f>+VLOOKUP(AK43,Performance!$A:$B,2,FALSE)</f>
        <v>1,294129</v>
      </c>
      <c r="AR9" t="s">
        <v>14</v>
      </c>
      <c r="AS9" t="str">
        <f>+VLOOKUP(AQ40,Performance!$A:$B,2,FALSE)</f>
        <v>0,5884711</v>
      </c>
      <c r="AT9" t="str">
        <f>+VLOOKUP(AQ43,Performance!$A:$B,2,FALSE)</f>
        <v>1,318297</v>
      </c>
      <c r="AX9" t="s">
        <v>14</v>
      </c>
      <c r="AY9" t="str">
        <f>+VLOOKUP(AW40,Performance!$A:$B,2,FALSE)</f>
        <v>0,003182847</v>
      </c>
      <c r="AZ9" s="19"/>
      <c r="BC9" t="s">
        <v>14</v>
      </c>
      <c r="BD9" t="str">
        <f>+VLOOKUP(BB40,Performance!$A:$B,2,FALSE)</f>
        <v>0,1087354</v>
      </c>
      <c r="BE9" t="str">
        <f>+VLOOKUP(BB43,Performance!$A:$B,2,FALSE)</f>
        <v>0,2336516</v>
      </c>
      <c r="BI9" t="s">
        <v>14</v>
      </c>
      <c r="BJ9" t="str">
        <f>+VLOOKUP(BH40,Performance!$A:$B,2,FALSE)</f>
        <v>0,1286054</v>
      </c>
      <c r="BK9" t="str">
        <f>+VLOOKUP(BH43,Performance!$A:$B,2,FALSE)</f>
        <v>0,1949565</v>
      </c>
      <c r="BO9" t="s">
        <v>14</v>
      </c>
      <c r="BP9" t="str">
        <f>+VLOOKUP(BN40,Performance!$A:$B,2,FALSE)</f>
        <v>0,5534803</v>
      </c>
      <c r="BQ9" t="str">
        <f>+VLOOKUP(BN43,Performance!$A:$B,2,FALSE)</f>
        <v>1,140099</v>
      </c>
    </row>
    <row r="11" spans="1:70" x14ac:dyDescent="0.35">
      <c r="B11" t="s">
        <v>16</v>
      </c>
      <c r="C11" s="7">
        <v>0</v>
      </c>
      <c r="H11" t="s">
        <v>16</v>
      </c>
      <c r="I11" s="7">
        <v>0</v>
      </c>
      <c r="N11" t="s">
        <v>16</v>
      </c>
      <c r="O11" s="29">
        <v>0</v>
      </c>
      <c r="T11" t="s">
        <v>16</v>
      </c>
      <c r="U11" s="7">
        <v>0</v>
      </c>
      <c r="Z11" t="s">
        <v>16</v>
      </c>
      <c r="AA11" s="7">
        <v>0</v>
      </c>
      <c r="AF11" t="s">
        <v>16</v>
      </c>
      <c r="AG11" s="7">
        <v>0</v>
      </c>
      <c r="AL11" t="s">
        <v>16</v>
      </c>
      <c r="AM11" s="7">
        <v>0</v>
      </c>
      <c r="AR11" t="s">
        <v>16</v>
      </c>
      <c r="AS11" s="7">
        <v>0</v>
      </c>
      <c r="AX11" t="s">
        <v>16</v>
      </c>
      <c r="AY11" s="7">
        <v>0</v>
      </c>
      <c r="BC11" t="s">
        <v>16</v>
      </c>
      <c r="BD11" s="7">
        <v>0</v>
      </c>
      <c r="BI11" t="s">
        <v>16</v>
      </c>
      <c r="BJ11" s="7">
        <v>0</v>
      </c>
      <c r="BO11" t="s">
        <v>16</v>
      </c>
      <c r="BP11" s="7">
        <v>0</v>
      </c>
    </row>
    <row r="12" spans="1:70" x14ac:dyDescent="0.35">
      <c r="B12" t="s">
        <v>15</v>
      </c>
      <c r="C12" s="7">
        <v>0</v>
      </c>
      <c r="H12" t="s">
        <v>15</v>
      </c>
      <c r="I12" s="7">
        <v>0</v>
      </c>
      <c r="N12" t="s">
        <v>15</v>
      </c>
      <c r="O12" s="29">
        <v>0</v>
      </c>
      <c r="T12" t="s">
        <v>15</v>
      </c>
      <c r="U12" s="7">
        <v>0</v>
      </c>
      <c r="Z12" t="s">
        <v>15</v>
      </c>
      <c r="AA12" s="7">
        <v>0</v>
      </c>
      <c r="AF12" t="s">
        <v>15</v>
      </c>
      <c r="AG12" s="7">
        <v>0</v>
      </c>
      <c r="AL12" t="s">
        <v>15</v>
      </c>
      <c r="AM12" s="7">
        <v>0.02</v>
      </c>
      <c r="AR12" t="s">
        <v>15</v>
      </c>
      <c r="AS12" s="7">
        <v>0.02</v>
      </c>
      <c r="AX12" t="s">
        <v>15</v>
      </c>
      <c r="AY12" s="7">
        <v>0</v>
      </c>
      <c r="BC12" t="s">
        <v>15</v>
      </c>
      <c r="BD12" s="7">
        <v>0</v>
      </c>
      <c r="BI12" t="s">
        <v>15</v>
      </c>
      <c r="BJ12" s="7">
        <v>0</v>
      </c>
      <c r="BO12" t="s">
        <v>15</v>
      </c>
      <c r="BP12" s="7">
        <v>0</v>
      </c>
    </row>
    <row r="14" spans="1:70" x14ac:dyDescent="0.35">
      <c r="B14" t="s">
        <v>17</v>
      </c>
      <c r="C14" s="11" t="str">
        <f>+VLOOKUP(A44,Performance!$A:$B,2,FALSE)</f>
        <v>2017-02-28 23:59:59</v>
      </c>
      <c r="D14" s="9"/>
      <c r="E14" s="9"/>
      <c r="H14" t="s">
        <v>17</v>
      </c>
      <c r="I14" s="11" t="str">
        <f>+VLOOKUP(G44,Performance!$A:$B,2,FALSE)</f>
        <v>2017-02-28 23:59:59</v>
      </c>
      <c r="J14" s="9"/>
      <c r="K14" s="9"/>
      <c r="L14" s="9"/>
      <c r="M14" s="9"/>
      <c r="N14" s="9" t="s">
        <v>17</v>
      </c>
      <c r="O14" s="9" t="str">
        <f>+VLOOKUP(M44,Performance!$A:$B,2,FALSE)</f>
        <v>2017-02-28 23:59:59</v>
      </c>
      <c r="P14" s="9"/>
      <c r="Q14" s="9"/>
      <c r="R14" s="9"/>
      <c r="T14" t="s">
        <v>17</v>
      </c>
      <c r="U14" s="11" t="str">
        <f>+VLOOKUP(S44,Performance!$A:$B,2,FALSE)</f>
        <v>2025-07-31 23:59:59</v>
      </c>
      <c r="V14" s="9"/>
      <c r="W14" s="9"/>
      <c r="Z14" t="s">
        <v>17</v>
      </c>
      <c r="AA14" s="11" t="str">
        <f>+VLOOKUP(Y44,Performance!$A:$B,2,FALSE)</f>
        <v>2025-07-31 23:59:59</v>
      </c>
      <c r="AB14" s="9"/>
      <c r="AC14" s="9"/>
      <c r="AD14" s="9"/>
      <c r="AF14" t="s">
        <v>17</v>
      </c>
      <c r="AG14" s="11" t="str">
        <f>+VLOOKUP(AE44,Performance!$A:$B,2,FALSE)</f>
        <v>2025-07-31 23:59:59</v>
      </c>
      <c r="AH14" s="9"/>
      <c r="AI14" s="9"/>
      <c r="AL14" t="s">
        <v>17</v>
      </c>
      <c r="AM14" s="11" t="str">
        <f>+VLOOKUP(AK44,Performance!$A:$B,2,FALSE)</f>
        <v>2025-07-31 23:59:59</v>
      </c>
      <c r="AN14" s="9"/>
      <c r="AO14" s="9"/>
      <c r="AP14" s="9"/>
      <c r="AR14" t="s">
        <v>17</v>
      </c>
      <c r="AS14" s="11" t="str">
        <f>+VLOOKUP(AQ44,Performance!$A:$B,2,FALSE)</f>
        <v>2025-07-31 23:59:59</v>
      </c>
      <c r="AT14" s="9"/>
      <c r="AU14" s="9"/>
      <c r="AX14" t="s">
        <v>17</v>
      </c>
      <c r="AY14" s="11" t="str">
        <f>+VLOOKUP(AW41,Performance!$A:$B,2,FALSE)</f>
        <v>2017-10-31 23:59:59</v>
      </c>
      <c r="AZ14" s="9"/>
      <c r="BC14" t="s">
        <v>17</v>
      </c>
      <c r="BD14" s="11" t="str">
        <f>+VLOOKUP(BB44,Performance!$A:$B,2,FALSE)</f>
        <v>2019-09-30 23:59:59</v>
      </c>
      <c r="BE14" s="9"/>
      <c r="BI14" t="s">
        <v>17</v>
      </c>
      <c r="BJ14" t="str">
        <f>+VLOOKUP(BH44,Performance!$A:$B,2,FALSE)</f>
        <v>2019-09-30 23:59:59</v>
      </c>
      <c r="BO14" t="s">
        <v>17</v>
      </c>
      <c r="BP14" t="str">
        <f>+VLOOKUP(BN44,Performance!$A:$B,2,FALSE)</f>
        <v>2017-09-30 23:59:59</v>
      </c>
    </row>
    <row r="15" spans="1:70" x14ac:dyDescent="0.35">
      <c r="B15" t="s">
        <v>18</v>
      </c>
      <c r="C15" s="11" t="str">
        <f>+VLOOKUP(A45,Performance!$A:$B,2,FALSE)</f>
        <v>2022-02-28 23:59:59</v>
      </c>
      <c r="H15" t="s">
        <v>18</v>
      </c>
      <c r="I15" s="11" t="str">
        <f>+VLOOKUP(G45,Performance!$A:$B,2,FALSE)</f>
        <v>2022-02-28 23:59:59</v>
      </c>
      <c r="N15" t="s">
        <v>18</v>
      </c>
      <c r="O15" t="str">
        <f>+VLOOKUP(M45,Performance!$A:$B,2,FALSE)</f>
        <v>2022-02-28 23:59:59</v>
      </c>
      <c r="T15" t="s">
        <v>18</v>
      </c>
      <c r="U15" s="11" t="str">
        <f>+VLOOKUP(S45,Performance!$A:$B,2,FALSE)</f>
        <v>2026-07-31</v>
      </c>
      <c r="Z15" t="s">
        <v>18</v>
      </c>
      <c r="AA15" s="11" t="str">
        <f>+VLOOKUP(Y45,Performance!$A:$B,2,FALSE)</f>
        <v>2026-07-31</v>
      </c>
      <c r="AF15" t="s">
        <v>18</v>
      </c>
      <c r="AG15" s="11" t="str">
        <f>+VLOOKUP(AE45,Performance!$A:$B,2,FALSE)</f>
        <v>2026-07-31</v>
      </c>
      <c r="AL15" t="s">
        <v>18</v>
      </c>
      <c r="AM15" s="11" t="str">
        <f>+VLOOKUP(AK45,Performance!$A:$B,2,FALSE)</f>
        <v>2026-07-31</v>
      </c>
      <c r="AR15" t="s">
        <v>18</v>
      </c>
      <c r="AS15" s="11" t="str">
        <f>+VLOOKUP(AQ45,Performance!$A:$B,2,FALSE)</f>
        <v>2026-07-31</v>
      </c>
      <c r="AX15" t="s">
        <v>18</v>
      </c>
      <c r="AY15" s="11" t="str">
        <f>+VLOOKUP(AW42,Performance!$A:$B,2,FALSE)</f>
        <v>2017-11-30 23:59:59</v>
      </c>
      <c r="BC15" t="s">
        <v>18</v>
      </c>
      <c r="BD15" s="11" t="str">
        <f>+VLOOKUP(BB45,Performance!$A:$B,2,FALSE)</f>
        <v>2022-09-30 23:59:59</v>
      </c>
      <c r="BI15" t="s">
        <v>18</v>
      </c>
      <c r="BJ15" t="str">
        <f>+VLOOKUP(BH45,Performance!$A:$B,2,FALSE)</f>
        <v>2022-09-30 23:59:59</v>
      </c>
      <c r="BO15" t="s">
        <v>18</v>
      </c>
      <c r="BP15" t="str">
        <f>+VLOOKUP(BN45,Performance!$A:$B,2,FALSE)</f>
        <v>2022-09-30 23:59:59</v>
      </c>
    </row>
    <row r="16" spans="1:70" x14ac:dyDescent="0.35">
      <c r="B16" t="s">
        <v>19</v>
      </c>
      <c r="C16" s="11" t="str">
        <f>+VLOOKUP(A46,Performance!$A:$B,2,FALSE)</f>
        <v>2019-06-30 23:59:59</v>
      </c>
      <c r="H16" t="s">
        <v>19</v>
      </c>
      <c r="I16" s="11" t="str">
        <f>+VLOOKUP(G46,Performance!$A:$B,2,FALSE)</f>
        <v>2019-06-30 23:59:59</v>
      </c>
      <c r="N16" t="s">
        <v>19</v>
      </c>
      <c r="O16" t="str">
        <f>+VLOOKUP(M46,Performance!$A:$B,2,FALSE)</f>
        <v>2019-05-31 23:59:59</v>
      </c>
      <c r="T16" t="s">
        <v>19</v>
      </c>
      <c r="U16" s="11" t="str">
        <f>+VLOOKUP(S46,Performance!$A:$B,2,FALSE)</f>
        <v>2019-03-31 23:59:59</v>
      </c>
      <c r="Z16" t="s">
        <v>19</v>
      </c>
      <c r="AA16" s="11" t="str">
        <f>+VLOOKUP(Y46,Performance!$A:$B,2,FALSE)</f>
        <v>2019-03-31 23:59:59</v>
      </c>
      <c r="AF16" t="s">
        <v>19</v>
      </c>
      <c r="AG16" s="11" t="str">
        <f>+VLOOKUP(AE46,Performance!$A:$B,2,FALSE)</f>
        <v>2016-08-31 23:59:59</v>
      </c>
      <c r="AL16" t="s">
        <v>19</v>
      </c>
      <c r="AM16" s="11" t="str">
        <f>+VLOOKUP(AK46,Performance!$A:$B,2,FALSE)</f>
        <v>2019-10-31 23:59:59</v>
      </c>
      <c r="AR16" t="s">
        <v>19</v>
      </c>
      <c r="AS16" s="11" t="str">
        <f>+VLOOKUP(AQ46,Performance!$A:$B,2,FALSE)</f>
        <v>2019-07-31 23:59:59</v>
      </c>
      <c r="AX16" t="s">
        <v>19</v>
      </c>
      <c r="AY16" s="11" t="str">
        <f>+VLOOKUP(AW43,Performance!$A:$B,2,FALSE)</f>
        <v>2019-05-31 23:59:59</v>
      </c>
      <c r="BC16" t="s">
        <v>19</v>
      </c>
      <c r="BD16" s="11" t="str">
        <f>+VLOOKUP(BB46,Performance!$A:$B,2,FALSE)</f>
        <v>2022-05-31 23:59:59</v>
      </c>
      <c r="BI16" t="s">
        <v>19</v>
      </c>
      <c r="BJ16" t="str">
        <f>+VLOOKUP(BH46,Performance!$A:$B,2,FALSE)</f>
        <v>2019-01-31 23:59:59</v>
      </c>
      <c r="BO16" t="s">
        <v>19</v>
      </c>
      <c r="BP16" t="str">
        <f>+VLOOKUP(BN46,Performance!$A:$B,2,FALSE)</f>
        <v>2019-12-31 23:59:59</v>
      </c>
    </row>
    <row r="17" spans="2:70" x14ac:dyDescent="0.35">
      <c r="B17" t="s">
        <v>20</v>
      </c>
      <c r="C17" s="11" t="str">
        <f>+VLOOKUP(A47,Performance!$A:$B,2,FALSE)</f>
        <v>2024-06-30 23:59:59</v>
      </c>
      <c r="H17" t="s">
        <v>20</v>
      </c>
      <c r="I17" s="11" t="str">
        <f>+VLOOKUP(G47,Performance!$A:$B,2,FALSE)</f>
        <v>2024-06-30 23:59:59</v>
      </c>
      <c r="N17" t="s">
        <v>20</v>
      </c>
      <c r="O17" t="str">
        <f>+VLOOKUP(M47,Performance!$A:$B,2,FALSE)</f>
        <v>2024-05-31 23:59:59</v>
      </c>
      <c r="T17" t="s">
        <v>20</v>
      </c>
      <c r="U17" s="11" t="str">
        <f>+VLOOKUP(S47,Performance!$A:$B,2,FALSE)</f>
        <v>2024-03-31 23:59:59</v>
      </c>
      <c r="Z17" t="s">
        <v>20</v>
      </c>
      <c r="AA17" s="11" t="str">
        <f>+VLOOKUP(Y47,Performance!$A:$B,2,FALSE)</f>
        <v>2024-03-31 23:59:59</v>
      </c>
      <c r="AF17" t="s">
        <v>20</v>
      </c>
      <c r="AG17" s="11" t="str">
        <f>+VLOOKUP(AE47,Performance!$A:$B,2,FALSE)</f>
        <v>2021-08-31 23:59:59</v>
      </c>
      <c r="AL17" t="s">
        <v>20</v>
      </c>
      <c r="AM17" s="11" t="str">
        <f>+VLOOKUP(AK47,Performance!$A:$B,2,FALSE)</f>
        <v>2024-10-31 23:59:59</v>
      </c>
      <c r="AR17" t="s">
        <v>20</v>
      </c>
      <c r="AS17" s="11" t="str">
        <f>+VLOOKUP(AQ47,Performance!$A:$B,2,FALSE)</f>
        <v>2024-07-31 23:59:59</v>
      </c>
      <c r="AX17" t="s">
        <v>20</v>
      </c>
      <c r="AY17" s="11" t="str">
        <f>+VLOOKUP(AW44,Performance!$A:$B,2,FALSE)</f>
        <v>2019-06-30 23:59:59</v>
      </c>
      <c r="BC17" t="s">
        <v>20</v>
      </c>
      <c r="BD17" s="11" t="str">
        <f>+VLOOKUP(BB47,Performance!$A:$B,2,FALSE)</f>
        <v>2025-05-31 23:59:59</v>
      </c>
      <c r="BI17" t="s">
        <v>20</v>
      </c>
      <c r="BJ17" t="str">
        <f>+VLOOKUP(BH47,Performance!$A:$B,2,FALSE)</f>
        <v>2022-01-31 23:59:59</v>
      </c>
      <c r="BO17" t="s">
        <v>20</v>
      </c>
      <c r="BP17" t="str">
        <f>+VLOOKUP(BN47,Performance!$A:$B,2,FALSE)</f>
        <v>2024-12-31 23:59:59</v>
      </c>
    </row>
    <row r="18" spans="2:70" x14ac:dyDescent="0.35">
      <c r="B18" t="s">
        <v>21</v>
      </c>
      <c r="C18" s="11" t="str">
        <f>+VLOOKUP(A48,Performance!$A:$B,2,FALSE)</f>
        <v>2020-10-31 23:59:59</v>
      </c>
      <c r="H18" t="s">
        <v>21</v>
      </c>
      <c r="I18" s="11" t="str">
        <f>+VLOOKUP(G48,Performance!$A:$B,2,FALSE)</f>
        <v>2020-10-31 23:59:59</v>
      </c>
      <c r="N18" t="s">
        <v>21</v>
      </c>
      <c r="O18" t="str">
        <f>+VLOOKUP(M48,Performance!$A:$B,2,FALSE)</f>
        <v>2021-07-31 23:59:59</v>
      </c>
      <c r="T18" t="s">
        <v>21</v>
      </c>
      <c r="U18" s="11" t="str">
        <f>+VLOOKUP(S48,Performance!$A:$B,2,FALSE)</f>
        <v>2021-02-28 23:59:59</v>
      </c>
      <c r="Z18" t="s">
        <v>21</v>
      </c>
      <c r="AA18" s="11" t="str">
        <f>+VLOOKUP(Y48,Performance!$A:$B,2,FALSE)</f>
        <v>2021-02-28 23:59:59</v>
      </c>
      <c r="AF18" t="s">
        <v>21</v>
      </c>
      <c r="AG18" s="11" t="str">
        <f>+VLOOKUP(AE48,Performance!$A:$B,2,FALSE)</f>
        <v>2020-10-31 23:59:59</v>
      </c>
      <c r="AL18" t="s">
        <v>21</v>
      </c>
      <c r="AM18" s="11" t="str">
        <f>+VLOOKUP(AK48,Performance!$A:$B,2,FALSE)</f>
        <v>2021-07-31 23:59:59</v>
      </c>
      <c r="AR18" t="s">
        <v>21</v>
      </c>
      <c r="AS18" s="11" t="str">
        <f>+VLOOKUP(AQ48,Performance!$A:$B,2,FALSE)</f>
        <v>2021-07-31 23:59:59</v>
      </c>
      <c r="AX18" t="s">
        <v>21</v>
      </c>
      <c r="AY18" s="11" t="str">
        <f>+VLOOKUP(AW45,Performance!$A:$B,2,FALSE)</f>
        <v>2024-03-31 23:59:59</v>
      </c>
      <c r="BC18" t="s">
        <v>21</v>
      </c>
      <c r="BD18" s="11" t="str">
        <f>+VLOOKUP(BB48,Performance!$A:$B,2,FALSE)</f>
        <v>2022-09-30 23:59:59</v>
      </c>
      <c r="BI18" t="s">
        <v>21</v>
      </c>
      <c r="BJ18" t="str">
        <f>+VLOOKUP(BH48,Performance!$A:$B,2,FALSE)</f>
        <v>2022-10-31 23:59:59</v>
      </c>
      <c r="BO18" t="s">
        <v>21</v>
      </c>
      <c r="BP18" t="str">
        <f>+VLOOKUP(BN48,Performance!$A:$B,2,FALSE)</f>
        <v>2020-10-31 23:59:59</v>
      </c>
    </row>
    <row r="19" spans="2:70" x14ac:dyDescent="0.35">
      <c r="B19" t="s">
        <v>22</v>
      </c>
      <c r="C19" s="11" t="str">
        <f>+VLOOKUP(A49,Performance!$A:$B,2,FALSE)</f>
        <v>2025-10-31 23:59:59</v>
      </c>
      <c r="H19" t="s">
        <v>22</v>
      </c>
      <c r="I19" s="11" t="str">
        <f>+VLOOKUP(G49,Performance!$A:$B,2,FALSE)</f>
        <v>2025-10-31 23:59:59</v>
      </c>
      <c r="N19" t="s">
        <v>22</v>
      </c>
      <c r="O19" t="str">
        <f>+VLOOKUP(M49,Performance!$A:$B,2,FALSE)</f>
        <v>2026-07-31</v>
      </c>
      <c r="T19" t="s">
        <v>22</v>
      </c>
      <c r="U19" s="11" t="str">
        <f>+VLOOKUP(S49,Performance!$A:$B,2,FALSE)</f>
        <v>2026-02-28 23:59:59</v>
      </c>
      <c r="Z19" t="s">
        <v>22</v>
      </c>
      <c r="AA19" s="11" t="str">
        <f>+VLOOKUP(Y49,Performance!$A:$B,2,FALSE)</f>
        <v>2026-02-28 23:59:59</v>
      </c>
      <c r="AF19" t="s">
        <v>22</v>
      </c>
      <c r="AG19" s="11" t="str">
        <f>+VLOOKUP(AE49,Performance!$A:$B,2,FALSE)</f>
        <v>2025-10-31 23:59:59</v>
      </c>
      <c r="AL19" t="s">
        <v>22</v>
      </c>
      <c r="AM19" s="11" t="str">
        <f>+VLOOKUP(AK49,Performance!$A:$B,2,FALSE)</f>
        <v>2026-07-31</v>
      </c>
      <c r="AR19" t="s">
        <v>22</v>
      </c>
      <c r="AS19" s="11" t="str">
        <f>+VLOOKUP(AQ49,Performance!$A:$B,2,FALSE)</f>
        <v>2026-07-31</v>
      </c>
      <c r="AX19" t="s">
        <v>22</v>
      </c>
      <c r="AY19" s="11" t="str">
        <f>+VLOOKUP(AW46,Performance!$A:$B,2,FALSE)</f>
        <v>2024-04-30 23:59:59</v>
      </c>
      <c r="BC19" t="s">
        <v>22</v>
      </c>
      <c r="BD19" s="11" t="str">
        <f>+VLOOKUP(BB49,Performance!$A:$B,2,FALSE)</f>
        <v>2025-09-30 23:59:59</v>
      </c>
      <c r="BI19" t="s">
        <v>22</v>
      </c>
      <c r="BJ19" t="str">
        <f>+VLOOKUP(BH49,Performance!$A:$B,2,FALSE)</f>
        <v>2025-10-31 23:59:59</v>
      </c>
      <c r="BO19" t="s">
        <v>22</v>
      </c>
      <c r="BP19" t="str">
        <f>+VLOOKUP(BN49,Performance!$A:$B,2,FALSE)</f>
        <v>2025-10-31 23:59:59</v>
      </c>
    </row>
    <row r="21" spans="2:70" s="17" customFormat="1" ht="15" x14ac:dyDescent="0.5">
      <c r="B21" s="18" t="s">
        <v>27</v>
      </c>
      <c r="C21" s="16"/>
      <c r="D21" s="16"/>
      <c r="E21" s="16"/>
      <c r="H21" s="16" t="s">
        <v>28</v>
      </c>
      <c r="I21" s="16"/>
      <c r="J21" s="16"/>
      <c r="K21" s="16"/>
      <c r="L21" s="16"/>
      <c r="M21" s="16"/>
      <c r="N21" s="16" t="s">
        <v>222</v>
      </c>
      <c r="O21" s="16"/>
      <c r="P21" s="16"/>
      <c r="Q21" s="16"/>
      <c r="R21" s="16"/>
      <c r="T21" s="18" t="s">
        <v>29</v>
      </c>
      <c r="U21" s="16"/>
      <c r="V21" s="16"/>
      <c r="W21" s="16"/>
      <c r="Z21" s="18" t="s">
        <v>30</v>
      </c>
      <c r="AA21" s="16"/>
      <c r="AB21" s="16"/>
      <c r="AC21" s="16"/>
      <c r="AD21" s="16"/>
      <c r="AF21" s="16" t="s">
        <v>37</v>
      </c>
      <c r="AG21" s="16"/>
      <c r="AH21" s="16"/>
      <c r="AI21" s="16"/>
      <c r="AL21" s="16" t="s">
        <v>35</v>
      </c>
      <c r="AM21" s="16"/>
      <c r="AN21" s="16"/>
      <c r="AO21" s="16"/>
      <c r="AP21" s="16"/>
      <c r="AR21" s="16" t="s">
        <v>36</v>
      </c>
      <c r="AS21" s="16"/>
      <c r="AT21" s="16"/>
      <c r="AU21" s="16"/>
      <c r="AX21" s="18" t="s">
        <v>31</v>
      </c>
      <c r="AY21" s="16"/>
      <c r="AZ21" s="16"/>
      <c r="BC21" s="16" t="s">
        <v>206</v>
      </c>
      <c r="BD21" s="16"/>
      <c r="BE21" s="16"/>
      <c r="BI21" s="16" t="s">
        <v>207</v>
      </c>
      <c r="BJ21" s="16"/>
      <c r="BK21" s="16"/>
      <c r="BO21" s="16" t="s">
        <v>281</v>
      </c>
      <c r="BP21" s="16"/>
      <c r="BQ21" s="16"/>
    </row>
    <row r="22" spans="2:70" ht="15" x14ac:dyDescent="0.4">
      <c r="B22" s="12" t="s">
        <v>0</v>
      </c>
      <c r="C22" s="13" t="s">
        <v>25</v>
      </c>
      <c r="D22" s="14"/>
      <c r="E22" s="14"/>
      <c r="H22" s="12" t="s">
        <v>0</v>
      </c>
      <c r="I22" s="13" t="s">
        <v>25</v>
      </c>
      <c r="J22" s="14"/>
      <c r="K22" s="14"/>
      <c r="N22" s="12" t="s">
        <v>0</v>
      </c>
      <c r="O22" s="13" t="s">
        <v>25</v>
      </c>
      <c r="P22" s="14"/>
      <c r="Q22" s="14"/>
      <c r="T22" s="12" t="s">
        <v>0</v>
      </c>
      <c r="U22" s="13" t="s">
        <v>25</v>
      </c>
      <c r="V22" s="14"/>
      <c r="W22" s="14"/>
      <c r="Z22" s="12" t="s">
        <v>0</v>
      </c>
      <c r="AA22" s="13" t="s">
        <v>25</v>
      </c>
      <c r="AB22" s="14"/>
      <c r="AC22" s="14"/>
      <c r="AD22" s="25"/>
      <c r="AF22" s="12" t="s">
        <v>0</v>
      </c>
      <c r="AG22" s="13" t="s">
        <v>25</v>
      </c>
      <c r="AH22" s="14"/>
      <c r="AI22" s="14"/>
      <c r="AL22" s="12" t="s">
        <v>0</v>
      </c>
      <c r="AM22" s="13" t="s">
        <v>25</v>
      </c>
      <c r="AN22" s="14"/>
      <c r="AO22" s="14"/>
      <c r="AR22" s="12" t="s">
        <v>0</v>
      </c>
      <c r="AS22" s="13" t="s">
        <v>25</v>
      </c>
      <c r="AT22" s="14"/>
      <c r="AU22" s="14"/>
      <c r="AX22" s="12" t="s">
        <v>0</v>
      </c>
      <c r="AY22" s="13" t="s">
        <v>32</v>
      </c>
      <c r="AZ22" s="14"/>
      <c r="BC22" s="12" t="s">
        <v>0</v>
      </c>
      <c r="BD22" s="13" t="s">
        <v>1</v>
      </c>
      <c r="BE22" s="14"/>
      <c r="BF22" s="14"/>
      <c r="BI22" s="12" t="s">
        <v>0</v>
      </c>
      <c r="BJ22" s="13" t="s">
        <v>1</v>
      </c>
      <c r="BK22" s="14"/>
      <c r="BL22" s="14"/>
      <c r="BO22" s="12" t="s">
        <v>0</v>
      </c>
      <c r="BP22" s="13" t="s">
        <v>275</v>
      </c>
      <c r="BQ22" s="14"/>
      <c r="BR22" s="14"/>
    </row>
    <row r="23" spans="2:70" ht="15" x14ac:dyDescent="0.4">
      <c r="B23" s="12" t="s">
        <v>2</v>
      </c>
      <c r="C23" s="13" t="s">
        <v>3</v>
      </c>
      <c r="D23" s="14"/>
      <c r="E23" s="14"/>
      <c r="H23" s="12" t="s">
        <v>2</v>
      </c>
      <c r="I23" s="13" t="s">
        <v>3</v>
      </c>
      <c r="J23" s="14"/>
      <c r="K23" s="14"/>
      <c r="N23" s="12" t="s">
        <v>2</v>
      </c>
      <c r="O23" s="13" t="s">
        <v>38</v>
      </c>
      <c r="P23" s="14"/>
      <c r="Q23" s="14"/>
      <c r="T23" s="12" t="s">
        <v>2</v>
      </c>
      <c r="U23" s="13" t="s">
        <v>3</v>
      </c>
      <c r="V23" s="14"/>
      <c r="W23" s="14"/>
      <c r="Z23" s="12" t="s">
        <v>2</v>
      </c>
      <c r="AA23" s="13" t="s">
        <v>3</v>
      </c>
      <c r="AB23" s="14"/>
      <c r="AC23" s="14"/>
      <c r="AD23" s="25"/>
      <c r="AF23" s="12" t="s">
        <v>2</v>
      </c>
      <c r="AG23" s="13" t="s">
        <v>38</v>
      </c>
      <c r="AH23" s="14"/>
      <c r="AI23" s="14"/>
      <c r="AL23" s="12" t="s">
        <v>2</v>
      </c>
      <c r="AM23" s="13" t="s">
        <v>3</v>
      </c>
      <c r="AN23" s="14"/>
      <c r="AO23" s="14"/>
      <c r="AR23" s="12" t="s">
        <v>2</v>
      </c>
      <c r="AS23" s="13" t="s">
        <v>3</v>
      </c>
      <c r="AT23" s="14"/>
      <c r="AU23" s="14"/>
      <c r="AX23" s="12" t="s">
        <v>2</v>
      </c>
      <c r="AY23" s="13" t="s">
        <v>3</v>
      </c>
      <c r="AZ23" s="14"/>
      <c r="BC23" s="12" t="s">
        <v>2</v>
      </c>
      <c r="BD23" s="13" t="s">
        <v>3</v>
      </c>
      <c r="BE23" s="14"/>
      <c r="BF23" s="14"/>
      <c r="BI23" s="12" t="s">
        <v>2</v>
      </c>
      <c r="BJ23" s="13" t="s">
        <v>38</v>
      </c>
      <c r="BK23" s="14"/>
      <c r="BL23" s="14"/>
      <c r="BO23" s="12" t="s">
        <v>2</v>
      </c>
      <c r="BP23" s="13" t="s">
        <v>3</v>
      </c>
      <c r="BQ23" s="14"/>
      <c r="BR23" s="14"/>
    </row>
    <row r="24" spans="2:70" ht="36" x14ac:dyDescent="0.4">
      <c r="B24" s="2" t="s">
        <v>4</v>
      </c>
      <c r="C24" s="3"/>
      <c r="D24" s="4" t="s">
        <v>5</v>
      </c>
      <c r="E24" s="4" t="s">
        <v>26</v>
      </c>
      <c r="H24" s="2" t="s">
        <v>4</v>
      </c>
      <c r="I24" s="3"/>
      <c r="J24" s="4" t="s">
        <v>5</v>
      </c>
      <c r="K24" s="4" t="s">
        <v>26</v>
      </c>
      <c r="N24" s="2" t="s">
        <v>4</v>
      </c>
      <c r="O24" s="3"/>
      <c r="P24" s="4" t="s">
        <v>5</v>
      </c>
      <c r="Q24" s="4" t="s">
        <v>26</v>
      </c>
      <c r="T24" s="2" t="s">
        <v>4</v>
      </c>
      <c r="U24" s="3"/>
      <c r="V24" s="4" t="s">
        <v>5</v>
      </c>
      <c r="W24" s="4" t="s">
        <v>26</v>
      </c>
      <c r="Z24" s="2" t="s">
        <v>4</v>
      </c>
      <c r="AA24" s="3"/>
      <c r="AB24" s="4" t="s">
        <v>5</v>
      </c>
      <c r="AC24" s="4" t="s">
        <v>26</v>
      </c>
      <c r="AD24" s="25"/>
      <c r="AF24" s="2" t="s">
        <v>4</v>
      </c>
      <c r="AG24" s="3"/>
      <c r="AH24" s="4" t="s">
        <v>5</v>
      </c>
      <c r="AI24" s="4" t="s">
        <v>26</v>
      </c>
      <c r="AL24" s="2" t="s">
        <v>4</v>
      </c>
      <c r="AM24" s="3"/>
      <c r="AN24" s="4" t="s">
        <v>5</v>
      </c>
      <c r="AO24" s="4" t="s">
        <v>26</v>
      </c>
      <c r="AR24" s="2" t="s">
        <v>4</v>
      </c>
      <c r="AS24" s="3"/>
      <c r="AT24" s="4" t="s">
        <v>5</v>
      </c>
      <c r="AU24" s="4" t="s">
        <v>26</v>
      </c>
      <c r="AX24" s="2" t="s">
        <v>4</v>
      </c>
      <c r="AY24" s="3"/>
      <c r="AZ24" s="4" t="s">
        <v>33</v>
      </c>
      <c r="BC24" s="2" t="s">
        <v>4</v>
      </c>
      <c r="BD24" s="3"/>
      <c r="BE24" s="4" t="s">
        <v>5</v>
      </c>
      <c r="BF24" s="4" t="s">
        <v>6</v>
      </c>
      <c r="BI24" s="2" t="s">
        <v>4</v>
      </c>
      <c r="BJ24" s="3"/>
      <c r="BK24" s="4" t="s">
        <v>5</v>
      </c>
      <c r="BL24" s="4" t="s">
        <v>6</v>
      </c>
      <c r="BO24" s="2" t="s">
        <v>4</v>
      </c>
      <c r="BP24" s="3"/>
      <c r="BQ24" s="4" t="s">
        <v>5</v>
      </c>
      <c r="BR24" s="4" t="s">
        <v>26</v>
      </c>
    </row>
    <row r="25" spans="2:70" ht="14.5" customHeight="1" x14ac:dyDescent="0.35">
      <c r="B25" s="32" t="s">
        <v>7</v>
      </c>
      <c r="C25" s="33" t="s">
        <v>8</v>
      </c>
      <c r="D25" s="34"/>
      <c r="E25" s="35"/>
      <c r="H25" s="32" t="s">
        <v>7</v>
      </c>
      <c r="I25" s="33" t="s">
        <v>8</v>
      </c>
      <c r="J25" s="34"/>
      <c r="K25" s="35"/>
      <c r="L25" s="24"/>
      <c r="M25" s="24"/>
      <c r="N25" s="32" t="s">
        <v>7</v>
      </c>
      <c r="O25" s="33" t="s">
        <v>8</v>
      </c>
      <c r="P25" s="34"/>
      <c r="Q25" s="35"/>
      <c r="R25" s="24"/>
      <c r="T25" s="32" t="s">
        <v>7</v>
      </c>
      <c r="U25" s="33" t="s">
        <v>8</v>
      </c>
      <c r="V25" s="34"/>
      <c r="W25" s="35"/>
      <c r="Z25" s="32" t="s">
        <v>7</v>
      </c>
      <c r="AA25" s="33" t="s">
        <v>8</v>
      </c>
      <c r="AB25" s="34"/>
      <c r="AC25" s="35"/>
      <c r="AD25" s="24"/>
      <c r="AF25" s="32" t="s">
        <v>7</v>
      </c>
      <c r="AG25" s="33" t="s">
        <v>8</v>
      </c>
      <c r="AH25" s="34"/>
      <c r="AI25" s="35"/>
      <c r="AL25" s="32" t="s">
        <v>7</v>
      </c>
      <c r="AM25" s="33" t="s">
        <v>8</v>
      </c>
      <c r="AN25" s="34"/>
      <c r="AO25" s="35"/>
      <c r="AP25" s="24"/>
      <c r="AR25" s="32" t="s">
        <v>7</v>
      </c>
      <c r="AS25" s="33" t="s">
        <v>8</v>
      </c>
      <c r="AT25" s="34"/>
      <c r="AU25" s="35"/>
      <c r="AX25" s="32" t="s">
        <v>7</v>
      </c>
      <c r="AY25" s="33" t="s">
        <v>8</v>
      </c>
      <c r="AZ25" s="39"/>
      <c r="BC25" s="32" t="s">
        <v>7</v>
      </c>
      <c r="BD25" s="33" t="s">
        <v>8</v>
      </c>
      <c r="BE25" s="34"/>
      <c r="BF25" s="35"/>
      <c r="BI25" s="32" t="s">
        <v>7</v>
      </c>
      <c r="BJ25" s="33" t="s">
        <v>8</v>
      </c>
      <c r="BK25" s="34"/>
      <c r="BL25" s="35"/>
      <c r="BO25" s="32" t="s">
        <v>7</v>
      </c>
      <c r="BP25" s="33" t="s">
        <v>8</v>
      </c>
      <c r="BQ25" s="34"/>
      <c r="BR25" s="35"/>
    </row>
    <row r="26" spans="2:70" x14ac:dyDescent="0.35">
      <c r="B26" s="32"/>
      <c r="C26" s="36"/>
      <c r="D26" s="37"/>
      <c r="E26" s="38"/>
      <c r="H26" s="32"/>
      <c r="I26" s="36"/>
      <c r="J26" s="37"/>
      <c r="K26" s="38"/>
      <c r="L26" s="24"/>
      <c r="M26" s="24"/>
      <c r="N26" s="32"/>
      <c r="O26" s="36"/>
      <c r="P26" s="37"/>
      <c r="Q26" s="38"/>
      <c r="R26" s="24"/>
      <c r="T26" s="32"/>
      <c r="U26" s="36"/>
      <c r="V26" s="37"/>
      <c r="W26" s="38"/>
      <c r="Z26" s="32"/>
      <c r="AA26" s="36"/>
      <c r="AB26" s="37"/>
      <c r="AC26" s="38"/>
      <c r="AD26" s="24"/>
      <c r="AF26" s="32"/>
      <c r="AG26" s="36"/>
      <c r="AH26" s="37"/>
      <c r="AI26" s="38"/>
      <c r="AL26" s="32"/>
      <c r="AM26" s="36"/>
      <c r="AN26" s="37"/>
      <c r="AO26" s="38"/>
      <c r="AP26" s="24"/>
      <c r="AR26" s="32"/>
      <c r="AS26" s="36"/>
      <c r="AT26" s="37"/>
      <c r="AU26" s="38"/>
      <c r="AX26" s="32"/>
      <c r="AY26" s="36"/>
      <c r="AZ26" s="38"/>
      <c r="BC26" s="32"/>
      <c r="BD26" s="36"/>
      <c r="BE26" s="37"/>
      <c r="BF26" s="38"/>
      <c r="BI26" s="32"/>
      <c r="BJ26" s="36"/>
      <c r="BK26" s="37"/>
      <c r="BL26" s="38"/>
      <c r="BO26" s="32"/>
      <c r="BP26" s="36"/>
      <c r="BQ26" s="37"/>
      <c r="BR26" s="38"/>
    </row>
    <row r="27" spans="2:70" ht="15" customHeight="1" x14ac:dyDescent="0.4">
      <c r="B27" s="32" t="s">
        <v>9</v>
      </c>
      <c r="C27" s="5" t="s">
        <v>10</v>
      </c>
      <c r="D27" s="21">
        <f>+B5*(1-C11)*C6*(1-C12)</f>
        <v>5046.5309999999999</v>
      </c>
      <c r="E27" s="21">
        <f>+B5*(1-C11)*D6</f>
        <v>4913.6109999999999</v>
      </c>
      <c r="H27" s="32" t="s">
        <v>9</v>
      </c>
      <c r="I27" s="5" t="s">
        <v>10</v>
      </c>
      <c r="J27" s="21">
        <f>+H5*(1-I11)*I6*(1-I12)</f>
        <v>5046.8539999999994</v>
      </c>
      <c r="K27" s="21">
        <f>+H5*(1-I11)*J6</f>
        <v>4913.8159999999998</v>
      </c>
      <c r="L27" s="25"/>
      <c r="M27" s="25"/>
      <c r="N27" s="32" t="s">
        <v>9</v>
      </c>
      <c r="O27" s="5" t="s">
        <v>10</v>
      </c>
      <c r="P27" s="27">
        <f>+N5*(1-O11)*O6*(1-O12)</f>
        <v>5064.0370000000003</v>
      </c>
      <c r="Q27" s="27">
        <f>+N5*(1-O11)*P6</f>
        <v>4939.4620000000004</v>
      </c>
      <c r="R27" s="25"/>
      <c r="T27" s="32" t="s">
        <v>9</v>
      </c>
      <c r="U27" s="5" t="s">
        <v>10</v>
      </c>
      <c r="V27" s="21">
        <f>+T5*(1-U11)*U6*(1-U12)</f>
        <v>4248.6220000000003</v>
      </c>
      <c r="W27" s="21">
        <f>+T5*(1-U11)*V6</f>
        <v>4045.672</v>
      </c>
      <c r="Z27" s="32" t="s">
        <v>9</v>
      </c>
      <c r="AA27" s="5" t="s">
        <v>10</v>
      </c>
      <c r="AB27" s="21">
        <f>+Z5*(1-AA11)*AA6*(1-AA12)</f>
        <v>4232.817</v>
      </c>
      <c r="AC27" s="21">
        <f>+Z5*(1-AA11)*AB6</f>
        <v>4045.3739999999998</v>
      </c>
      <c r="AD27" s="25"/>
      <c r="AF27" s="32" t="s">
        <v>9</v>
      </c>
      <c r="AG27" s="5" t="s">
        <v>10</v>
      </c>
      <c r="AH27" s="27">
        <f>+AF5*(1-AG11)*AG6*(1-AG12)</f>
        <v>3751.067</v>
      </c>
      <c r="AI27" s="27">
        <f>+AF5*(1-AG11)*AH6</f>
        <v>3849.6150000000002</v>
      </c>
      <c r="AL27" s="32" t="s">
        <v>9</v>
      </c>
      <c r="AM27" s="5" t="s">
        <v>10</v>
      </c>
      <c r="AN27" s="21">
        <f>+AL5*(1-AM11)*AM6*(1-AM12)</f>
        <v>3647.2806999999998</v>
      </c>
      <c r="AO27" s="21">
        <f>+AL5*(1-AM11)*AN6</f>
        <v>4036.8579999999997</v>
      </c>
      <c r="AP27" s="25"/>
      <c r="AR27" s="32" t="s">
        <v>9</v>
      </c>
      <c r="AS27" s="5" t="s">
        <v>10</v>
      </c>
      <c r="AT27" s="21">
        <f>+AR5*(1-AS11)*AS6*(1-AS12)</f>
        <v>3479.1548399999997</v>
      </c>
      <c r="AU27" s="21">
        <f>+AR5*(1-AS11)*AT6</f>
        <v>4371.9839999999995</v>
      </c>
      <c r="AX27" s="32" t="s">
        <v>9</v>
      </c>
      <c r="AY27" s="5" t="s">
        <v>10</v>
      </c>
      <c r="AZ27" s="21">
        <f>+IF(AX5*(1-AY11)*AY6*(1-AY12) &lt; AZ29, AX5*(1-AY11)*AY6*(1-AY12),AZ29)</f>
        <v>9988.9210000000003</v>
      </c>
      <c r="BC27" s="32" t="s">
        <v>9</v>
      </c>
      <c r="BD27" s="5" t="s">
        <v>10</v>
      </c>
      <c r="BE27" s="21">
        <f>+IF(BC5*(1-BD11)*BD6*(1-BD12) &gt; BE29, BE29,BC5*(1-BD11)*BD6*(1-BD12))</f>
        <v>6402.5309999999999</v>
      </c>
      <c r="BF27" s="21">
        <f>+IF(BC5*(1-BD11)*BE6 &gt;BF29, BF29, BC5*(1-BD11)*BE6)</f>
        <v>6227.5991727298015</v>
      </c>
      <c r="BI27" s="32" t="s">
        <v>9</v>
      </c>
      <c r="BJ27" s="5" t="s">
        <v>10</v>
      </c>
      <c r="BK27" s="28">
        <f>+IF(BI5*(1-BJ11)*BJ6*(1-BJ12) &gt; BK29, BK29,BI5*(1-BJ11)*BJ6*(1-BJ12))</f>
        <v>6455.2839999999997</v>
      </c>
      <c r="BL27" s="28">
        <f>+IF(BI5*(1-BJ11)*BK6 &gt;BL29, BL29, BI5*(1-BJ11)*BK6)</f>
        <v>6505.1260748191253</v>
      </c>
      <c r="BO27" s="32" t="s">
        <v>9</v>
      </c>
      <c r="BP27" s="5" t="s">
        <v>10</v>
      </c>
      <c r="BQ27" s="31">
        <f>+IF(BO5*(1-BP11)*BP6*(1-BP12) &gt; BQ29, BQ29,BO5*(1-BP11)*BP6*(1-BP12))</f>
        <v>1203.5049999999999</v>
      </c>
      <c r="BR27" s="31">
        <f>+IF(BO5*(1-BP11)*BQ6 &gt;BR29, BR29, BO5*(1-BP11)*BQ6)</f>
        <v>975.6774999999999</v>
      </c>
    </row>
    <row r="28" spans="2:70" ht="15" x14ac:dyDescent="0.4">
      <c r="B28" s="32"/>
      <c r="C28" s="5" t="s">
        <v>11</v>
      </c>
      <c r="D28" s="22">
        <f>+D27/B5-1</f>
        <v>-0.49534690000000003</v>
      </c>
      <c r="E28" s="22">
        <f>+(E27/B5)^(1/D5) - 1</f>
        <v>-0.13247868488179571</v>
      </c>
      <c r="H28" s="32"/>
      <c r="I28" s="5" t="s">
        <v>11</v>
      </c>
      <c r="J28" s="22">
        <f>+J27/H5-1</f>
        <v>-0.49531460000000005</v>
      </c>
      <c r="K28" s="22">
        <f>+(K27/H5)^(1/J5) - 1</f>
        <v>-0.13247144625823404</v>
      </c>
      <c r="L28" s="26"/>
      <c r="M28" s="26"/>
      <c r="N28" s="32"/>
      <c r="O28" s="5" t="s">
        <v>11</v>
      </c>
      <c r="P28" s="22">
        <f>+P27/N5-1</f>
        <v>-0.49359629999999999</v>
      </c>
      <c r="Q28" s="22">
        <f>+(Q27/N5)^(1/P5) - 1</f>
        <v>-0.13156777650271112</v>
      </c>
      <c r="R28" s="26"/>
      <c r="T28" s="32"/>
      <c r="U28" s="5" t="s">
        <v>11</v>
      </c>
      <c r="V28" s="22">
        <f>+V27/T5-1</f>
        <v>-0.57513780000000003</v>
      </c>
      <c r="W28" s="22">
        <f>+(W27/T5)^(1/V5) - 1</f>
        <v>-0.16555419832305007</v>
      </c>
      <c r="Z28" s="32"/>
      <c r="AA28" s="5" t="s">
        <v>11</v>
      </c>
      <c r="AB28" s="22">
        <f>+AB27/Z5-1</f>
        <v>-0.57671830000000002</v>
      </c>
      <c r="AC28" s="22">
        <f>+(AC27/Z5)^(1/AB5) - 1</f>
        <v>-0.1655664915675733</v>
      </c>
      <c r="AD28" s="26"/>
      <c r="AF28" s="32"/>
      <c r="AG28" s="5" t="s">
        <v>11</v>
      </c>
      <c r="AH28" s="22">
        <f>+AH27/AF5-1</f>
        <v>-0.62489329999999998</v>
      </c>
      <c r="AI28" s="22">
        <f>+(AI27/AF5)^(1/AH5) - 1</f>
        <v>-0.17380329316009835</v>
      </c>
      <c r="AL28" s="32"/>
      <c r="AM28" s="5" t="s">
        <v>11</v>
      </c>
      <c r="AN28" s="22">
        <f>+AN27/AL5-1</f>
        <v>-0.63527193000000004</v>
      </c>
      <c r="AO28" s="22">
        <f>+(AO27/AL5)^(1/AN5) - 1</f>
        <v>-0.16591810439504084</v>
      </c>
      <c r="AP28" s="26"/>
      <c r="AR28" s="32"/>
      <c r="AS28" s="5" t="s">
        <v>11</v>
      </c>
      <c r="AT28" s="22">
        <f>+AT27/AR5-1</f>
        <v>-0.65208451599999995</v>
      </c>
      <c r="AU28" s="22">
        <f>+(AU27/AR5)^(1/AT5) - 1</f>
        <v>-0.15250779420149996</v>
      </c>
      <c r="AX28" s="32"/>
      <c r="AY28" s="5" t="s">
        <v>11</v>
      </c>
      <c r="AZ28" s="22">
        <f>+(AZ27/AX5)^(1/AY5)-1</f>
        <v>-1.3214087230843052E-2</v>
      </c>
      <c r="BC28" s="32"/>
      <c r="BD28" s="5" t="s">
        <v>11</v>
      </c>
      <c r="BE28" s="22">
        <f>+BE27/BC5-1</f>
        <v>-0.35974689999999998</v>
      </c>
      <c r="BF28" s="22">
        <f>+(BF27/BC5)^(1/BE5) - 1</f>
        <v>-0.14603471280585001</v>
      </c>
      <c r="BI28" s="32"/>
      <c r="BJ28" s="5" t="s">
        <v>11</v>
      </c>
      <c r="BK28" s="22">
        <f>+BK27/BI5-1</f>
        <v>-0.3544716</v>
      </c>
      <c r="BL28" s="22">
        <f>+(BL27/BI5)^(1/BK5) - 1</f>
        <v>-0.13353324134106037</v>
      </c>
      <c r="BO28" s="32"/>
      <c r="BP28" s="5" t="s">
        <v>11</v>
      </c>
      <c r="BQ28" s="22">
        <f>+BQ27/BO5-1</f>
        <v>-0.87964949999999997</v>
      </c>
      <c r="BR28" s="22">
        <f>+(BR27/BO5)^(1/BQ5) - 1</f>
        <v>-0.37214225200182449</v>
      </c>
    </row>
    <row r="29" spans="2:70" ht="15" customHeight="1" x14ac:dyDescent="0.4">
      <c r="B29" s="32" t="str">
        <f>+_xlfn.CONCAT("Nepovoljni scenarij 
Rezultat ulaganja, odnosno kretanja referentne vrijednosti između ",TEXT(C14,"mm./yyyy.")," i ",TEXT(C15,"mm./yyyy."))</f>
        <v>Nepovoljni scenarij 
Rezultat ulaganja, odnosno kretanja referentne vrijednosti između 02./2017. i 02./2022.</v>
      </c>
      <c r="C29" s="5" t="s">
        <v>10</v>
      </c>
      <c r="D29" s="21">
        <f>+B5*(1-C11)*EXP(C7)*(1-C12)</f>
        <v>7918.0438999691223</v>
      </c>
      <c r="E29" s="21">
        <f>+B5*(1-C11)*EXP(D7)</f>
        <v>9398.6122274022746</v>
      </c>
      <c r="H29" s="32" t="str">
        <f>+_xlfn.CONCAT("Nepovoljni scenarij 
Rezultat ulaganja, odnosno kretanja referentne vrijednosti između ",TEXT(I14,"mm./yyyy.")," i ",TEXT(I15,"mm./yyyy."))</f>
        <v>Nepovoljni scenarij 
Rezultat ulaganja, odnosno kretanja referentne vrijednosti između 02./2017. i 02./2022.</v>
      </c>
      <c r="I29" s="5" t="s">
        <v>10</v>
      </c>
      <c r="J29" s="21">
        <f>+H5*(1-I11)*EXP(I7)*(1-I12)</f>
        <v>7918.0438999691223</v>
      </c>
      <c r="K29" s="21">
        <f>+H5*(1-I11)*EXP(J7)</f>
        <v>9435.4253787661291</v>
      </c>
      <c r="L29" s="25"/>
      <c r="M29" s="25"/>
      <c r="N29" s="32" t="str">
        <f>+_xlfn.CONCAT("Nepovoljni scenarij 
Rezultat ulaganja, odnosno kretanja referentne vrijednosti između ",TEXT(O14,"mm./yyyy.")," i ",TEXT(O15,"mm./yyyy."))</f>
        <v>Nepovoljni scenarij 
Rezultat ulaganja, odnosno kretanja referentne vrijednosti između 02./2017. i 02./2022.</v>
      </c>
      <c r="O29" s="5" t="s">
        <v>10</v>
      </c>
      <c r="P29" s="27">
        <f>+N5*(1-O11)*EXP(O7)*(1-O12)</f>
        <v>8098.6913993740736</v>
      </c>
      <c r="Q29" s="27">
        <f>+N5*(1-O11)*EXP(P7)</f>
        <v>10282.635029356356</v>
      </c>
      <c r="R29" s="25"/>
      <c r="T29" s="32" t="str">
        <f>+_xlfn.CONCAT("Nepovoljni scenarij 
Rezultat ulaganja, odnosno kretanja referentne vrijednosti između ",TEXT(U14,"mm./yyyy.")," i ",TEXT(U15,"mm./yyyy."))</f>
        <v>Nepovoljni scenarij 
Rezultat ulaganja, odnosno kretanja referentne vrijednosti između 07./2025. i 07./2026.</v>
      </c>
      <c r="U29" s="5" t="s">
        <v>10</v>
      </c>
      <c r="V29" s="21">
        <f>+T5*(1-U11)*EXP(U7)*(1-U12)</f>
        <v>8828.7681100189457</v>
      </c>
      <c r="W29" s="21">
        <f>+T5*(1-U11)*EXP(V7)</f>
        <v>13730.152036072261</v>
      </c>
      <c r="Z29" s="32" t="str">
        <f>+_xlfn.CONCAT("Nepovoljni scenarij 
Rezultat ulaganja, odnosno kretanja referentne vrijednosti između ",TEXT(AA14,"mm./yyyy.")," i ",TEXT(AA15,"mm./yyyy."))</f>
        <v>Nepovoljni scenarij 
Rezultat ulaganja, odnosno kretanja referentne vrijednosti između 07./2025. i 07./2026.</v>
      </c>
      <c r="AA29" s="5" t="s">
        <v>10</v>
      </c>
      <c r="AB29" s="21">
        <f>+Z5*(1-AA11)*EXP(AA7)*(1-AA12)</f>
        <v>8792.0762787797339</v>
      </c>
      <c r="AC29" s="21">
        <f>+Z5*(1-AA11)*EXP(AB7)</f>
        <v>13730.101234603711</v>
      </c>
      <c r="AD29" s="25"/>
      <c r="AF29" s="32" t="str">
        <f>+_xlfn.CONCAT("Nepovoljni scenarij 
Rezultat ulaganja, odnosno kretanja referentne vrijednosti između ",TEXT(AG14,"mm./yyyy.")," i ",TEXT(AG15,"mm./yyyy."))</f>
        <v>Nepovoljni scenarij 
Rezultat ulaganja, odnosno kretanja referentne vrijednosti između 07./2025. i 07./2026.</v>
      </c>
      <c r="AG29" s="5" t="s">
        <v>10</v>
      </c>
      <c r="AH29" s="27">
        <f>+AF5*(1-AG11)*EXP(AG7)*(1-AG12)</f>
        <v>8849.8356921970135</v>
      </c>
      <c r="AI29" s="27">
        <f>+AF5*(1-AG11)*EXP(AH7)</f>
        <v>14192.828374696273</v>
      </c>
      <c r="AL29" s="32" t="str">
        <f>+_xlfn.CONCAT("Nepovoljni scenarij 
Rezultat ulaganja, odnosno kretanja referentne vrijednosti između ",TEXT(AM14,"mm./yyyy.")," i ",TEXT(AM15,"mm./yyyy."))</f>
        <v>Nepovoljni scenarij 
Rezultat ulaganja, odnosno kretanja referentne vrijednosti između 07./2025. i 07./2026.</v>
      </c>
      <c r="AM29" s="5" t="s">
        <v>10</v>
      </c>
      <c r="AN29" s="21">
        <f>+AL5*(1-AM11)*EXP(AM7)*(1-AM12)</f>
        <v>8765.6185442379174</v>
      </c>
      <c r="AO29" s="21">
        <f>+AL5*(1-AM11)*EXP(AN7)</f>
        <v>17730.132495152648</v>
      </c>
      <c r="AP29" s="25"/>
      <c r="AR29" s="32" t="str">
        <f>+_xlfn.CONCAT("Nepovoljni scenarij 
Rezultat ulaganja, odnosno kretanja referentne vrijednosti između ",TEXT(AS14,"mm./yyyy.")," i ",TEXT(AS15,"mm./yyyy."))</f>
        <v>Nepovoljni scenarij 
Rezultat ulaganja, odnosno kretanja referentne vrijednosti između 07./2025. i 07./2026.</v>
      </c>
      <c r="AS29" s="5" t="s">
        <v>10</v>
      </c>
      <c r="AT29" s="21">
        <f>+AR5*(1-AS11)*EXP(AS7)*(1-AS12)</f>
        <v>8912.1565182995437</v>
      </c>
      <c r="AU29" s="21">
        <f>+AR5*(1-AS11)*EXP(AT7)</f>
        <v>18012.324048786526</v>
      </c>
      <c r="AX29" s="32" t="str">
        <f>+_xlfn.CONCAT("Nepovoljni scenarij 
Rezultat ulaganja, odnosno kretanja referentne vrijednosti između ",TEXT(AY14,"mm./yyyy.")," i ",TEXT(AY15,"mm./yyyy."))</f>
        <v>Nepovoljni scenarij 
Rezultat ulaganja, odnosno kretanja referentne vrijednosti između 10./2017. i 11./2017.</v>
      </c>
      <c r="AY29" s="5" t="s">
        <v>10</v>
      </c>
      <c r="AZ29" s="21">
        <f>+AX5*(1-AY11)*EXP(AY7)*(1-AY12)</f>
        <v>9990.8967379852893</v>
      </c>
      <c r="BC29" s="32" t="str">
        <f>+_xlfn.CONCAT("Nepovoljni scenarij 
Rezultat ulaganja, odnosno kretanja referentne vrijednosti između ",TEXT(BD14,"mm./yyyy.")," i ",TEXT(BD15,"mm./yyyy."))</f>
        <v>Nepovoljni scenarij 
Rezultat ulaganja, odnosno kretanja referentne vrijednosti između 09./2019. i 09./2022.</v>
      </c>
      <c r="BD29" s="5" t="s">
        <v>10</v>
      </c>
      <c r="BE29" s="21">
        <f>+BC5*(1-BD11)*EXP(BD7)*(1-BD12)</f>
        <v>6483.627110180787</v>
      </c>
      <c r="BF29" s="21">
        <f>+BC5*(1-BD11)*EXP(BE7)</f>
        <v>6227.5991727298015</v>
      </c>
      <c r="BI29" s="32" t="str">
        <f>+_xlfn.CONCAT("Nepovoljni scenarij 
Rezultat ulaganja, odnosno kretanja referentne vrijednosti između ",TEXT(BJ14,"mm./yyyy.")," i ",TEXT(BJ15,"mm./yyyy."))</f>
        <v>Nepovoljni scenarij 
Rezultat ulaganja, odnosno kretanja referentne vrijednosti između 09./2019. i 09./2022.</v>
      </c>
      <c r="BJ29" s="5" t="s">
        <v>10</v>
      </c>
      <c r="BK29" s="28">
        <f>+BI5*(1-BJ11)*EXP(BJ7)*(1-BJ12)</f>
        <v>6492.9735051578064</v>
      </c>
      <c r="BL29" s="28">
        <f>+BI5*(1-BJ11)*EXP(BK7)</f>
        <v>6505.1260748191253</v>
      </c>
      <c r="BO29" s="32" t="str">
        <f>+_xlfn.CONCAT("Nepovoljni scenarij 
Rezultat ulaganja, odnosno kretanja referentne vrijednosti između ",TEXT(BP14,"mm./yyyy.")," i ",TEXT(BP15,"mm./yyyy."))</f>
        <v>Nepovoljni scenarij 
Rezultat ulaganja, odnosno kretanja referentne vrijednosti između 09./2017. i 09./2022.</v>
      </c>
      <c r="BP29" s="5" t="s">
        <v>10</v>
      </c>
      <c r="BQ29" s="31">
        <f>+BO5*(1-BP11)*EXP(BP7)*(1-BP12)</f>
        <v>5612.4974178334342</v>
      </c>
      <c r="BR29" s="31">
        <f>+BO5*(1-BP11)*EXP(BQ7)</f>
        <v>5235.4965563440237</v>
      </c>
    </row>
    <row r="30" spans="2:70" ht="17.5" customHeight="1" x14ac:dyDescent="0.4">
      <c r="B30" s="32"/>
      <c r="C30" s="5" t="s">
        <v>11</v>
      </c>
      <c r="D30" s="22">
        <f>+D29/B5 - 1</f>
        <v>-0.20819561000308773</v>
      </c>
      <c r="E30" s="22">
        <f>+(E29/B5)^(1/D5) - 1</f>
        <v>-1.2327989966476882E-2</v>
      </c>
      <c r="H30" s="32"/>
      <c r="I30" s="5" t="s">
        <v>11</v>
      </c>
      <c r="J30" s="22">
        <f>+J29/H5 - 1</f>
        <v>-0.20819561000308773</v>
      </c>
      <c r="K30" s="22">
        <f>+(K29/H5)^(1/J5) - 1</f>
        <v>-1.1555482580683507E-2</v>
      </c>
      <c r="L30" s="26"/>
      <c r="M30" s="26"/>
      <c r="N30" s="32"/>
      <c r="O30" s="5" t="s">
        <v>11</v>
      </c>
      <c r="P30" s="22">
        <f>+P29/N5 - 1</f>
        <v>-0.19013086006259261</v>
      </c>
      <c r="Q30" s="22">
        <f>+(Q29/N5)^(1/P5) - 1</f>
        <v>5.5898572740049612E-3</v>
      </c>
      <c r="R30" s="26"/>
      <c r="T30" s="32"/>
      <c r="U30" s="5" t="s">
        <v>11</v>
      </c>
      <c r="V30" s="22">
        <f>+V29/T5 - 1</f>
        <v>-0.11712318899810548</v>
      </c>
      <c r="W30" s="22">
        <f>+(W29/T5)^(1/V5) - 1</f>
        <v>6.5454895615710829E-2</v>
      </c>
      <c r="Z30" s="32"/>
      <c r="AA30" s="5" t="s">
        <v>11</v>
      </c>
      <c r="AB30" s="22">
        <f>+AB29/Z5 - 1</f>
        <v>-0.12079237212202665</v>
      </c>
      <c r="AC30" s="22">
        <f>+(AC29/Z5)^(1/AB5) - 1</f>
        <v>6.5454107179379939E-2</v>
      </c>
      <c r="AD30" s="26"/>
      <c r="AF30" s="32"/>
      <c r="AG30" s="5" t="s">
        <v>11</v>
      </c>
      <c r="AH30" s="22">
        <f>+AH29/AF5 - 1</f>
        <v>-0.11501643078029866</v>
      </c>
      <c r="AI30" s="22">
        <f>+(AI29/AF5)^(1/AH5) - 1</f>
        <v>7.2540721646070949E-2</v>
      </c>
      <c r="AL30" s="32"/>
      <c r="AM30" s="5" t="s">
        <v>11</v>
      </c>
      <c r="AN30" s="22">
        <f>+AN29/AL5 - 1</f>
        <v>-0.12343814557620825</v>
      </c>
      <c r="AO30" s="22">
        <f>+(AO29/AL5)^(1/AN5) - 1</f>
        <v>0.12135312118096686</v>
      </c>
      <c r="AP30" s="26"/>
      <c r="AR30" s="32"/>
      <c r="AS30" s="5" t="s">
        <v>11</v>
      </c>
      <c r="AT30" s="22">
        <f>+AT29/AR5 - 1</f>
        <v>-0.10878434817004567</v>
      </c>
      <c r="AU30" s="22">
        <f>+(AU29/AR5)^(1/AT5) - 1</f>
        <v>0.12490008682356146</v>
      </c>
      <c r="AX30" s="32"/>
      <c r="AY30" s="5" t="s">
        <v>11</v>
      </c>
      <c r="AZ30" s="22">
        <f>+(AZ29/AX5)^(1/AY5) - 1</f>
        <v>-1.0869386251838642E-2</v>
      </c>
      <c r="BC30" s="32"/>
      <c r="BD30" s="5" t="s">
        <v>11</v>
      </c>
      <c r="BE30" s="22">
        <f>+BE29/BC5 - 1</f>
        <v>-0.35163728898192126</v>
      </c>
      <c r="BF30" s="22">
        <f>+(BF29/BC5)^(1/BE5) - 1</f>
        <v>-0.14603471280585001</v>
      </c>
      <c r="BI30" s="32"/>
      <c r="BJ30" s="5" t="s">
        <v>11</v>
      </c>
      <c r="BK30" s="22">
        <f>+BK29/BI5 - 1</f>
        <v>-0.35070264948421936</v>
      </c>
      <c r="BL30" s="22">
        <f>+(BL29/BI5)^(1/BK5) - 1</f>
        <v>-0.13353324134106037</v>
      </c>
      <c r="BO30" s="32"/>
      <c r="BP30" s="5" t="s">
        <v>11</v>
      </c>
      <c r="BQ30" s="22">
        <f>+BQ29/BO5 - 1</f>
        <v>-0.43875025821665659</v>
      </c>
      <c r="BR30" s="22">
        <f>+(BR29/BO5)^(1/BQ5) - 1</f>
        <v>-0.12139923786648321</v>
      </c>
    </row>
    <row r="31" spans="2:70" ht="17.5" customHeight="1" x14ac:dyDescent="0.4">
      <c r="B31" s="32" t="str">
        <f>+_xlfn.CONCAT("Umjereni scenarij 
Rezultat ulaganja, odnosno kretanja referentne vrijednosti između ",TEXT(C16,"mm./yyyy.")," i ",TEXT(C17,"mm./yyyy."))</f>
        <v>Umjereni scenarij 
Rezultat ulaganja, odnosno kretanja referentne vrijednosti između 06./2019. i 06./2024.</v>
      </c>
      <c r="C31" s="5" t="s">
        <v>10</v>
      </c>
      <c r="D31" s="21">
        <f>+B5*(1-C11)*EXP(C8)*(1-C12)</f>
        <v>11065.867745691919</v>
      </c>
      <c r="E31" s="21">
        <f>+B5*(1-C11)*EXP(D8)</f>
        <v>15166.571961825317</v>
      </c>
      <c r="H31" s="32" t="str">
        <f>+_xlfn.CONCAT("Umjereni scenarij 
Rezultat ulaganja, odnosno kretanja referentne vrijednosti između ",TEXT(I16,"mm./yyyy.")," i ",TEXT(I17,"mm./yyyy."))</f>
        <v>Umjereni scenarij 
Rezultat ulaganja, odnosno kretanja referentne vrijednosti između 06./2019. i 06./2024.</v>
      </c>
      <c r="I31" s="5" t="s">
        <v>10</v>
      </c>
      <c r="J31" s="21">
        <f>+H5*(1-I11)*EXP(I8)*(1-I12)</f>
        <v>11065.867745691919</v>
      </c>
      <c r="K31" s="21">
        <f>+H5*(1-I11)*EXP(J8)</f>
        <v>15228.574935980081</v>
      </c>
      <c r="L31" s="25"/>
      <c r="M31" s="25"/>
      <c r="N31" s="32" t="str">
        <f>+_xlfn.CONCAT("Umjereni scenarij 
Rezultat ulaganja, odnosno kretanja referentne vrijednosti između ",TEXT(O16,"mm./yyyy.")," i ",TEXT(O17,"mm./yyyy."))</f>
        <v>Umjereni scenarij 
Rezultat ulaganja, odnosno kretanja referentne vrijednosti između 05./2019. i 05./2024.</v>
      </c>
      <c r="O31" s="5" t="s">
        <v>10</v>
      </c>
      <c r="P31" s="27">
        <f>+N5*(1-O11)*EXP(O8)*(1-O12)</f>
        <v>11322.075375102477</v>
      </c>
      <c r="Q31" s="27">
        <f>+N5*(1-O11)*EXP(P8)</f>
        <v>16082.784159233801</v>
      </c>
      <c r="R31" s="25"/>
      <c r="T31" s="32" t="str">
        <f>+_xlfn.CONCAT("Umjereni scenarij 
Rezultat ulaganja, odnosno kretanja referentne vrijednosti između ",TEXT(U16,"mm./yyyy.")," i ",TEXT(U17,"mm./yyyy."))</f>
        <v>Umjereni scenarij 
Rezultat ulaganja, odnosno kretanja referentne vrijednosti između 03./2019. i 03./2024.</v>
      </c>
      <c r="U31" s="5" t="s">
        <v>10</v>
      </c>
      <c r="V31" s="21">
        <f>+T5*(1-U11)*EXP(U8)*(1-U12)</f>
        <v>11757.801679650944</v>
      </c>
      <c r="W31" s="21">
        <f>+T5*(1-U11)*EXP(V8)</f>
        <v>21830.371602857558</v>
      </c>
      <c r="Z31" s="32" t="str">
        <f>+_xlfn.CONCAT("Umjereni scenarij 
Rezultat ulaganja, odnosno kretanja referentne vrijednosti između ",TEXT(AA16,"mm./yyyy.")," i ",TEXT(AA17,"mm./yyyy."))</f>
        <v>Umjereni scenarij 
Rezultat ulaganja, odnosno kretanja referentne vrijednosti između 03./2019. i 03./2024.</v>
      </c>
      <c r="AA31" s="5" t="s">
        <v>10</v>
      </c>
      <c r="AB31" s="21">
        <f>+Z5*(1-AA11)*EXP(AA8)*(1-AA12)</f>
        <v>11757.801679650944</v>
      </c>
      <c r="AC31" s="21">
        <f>+Z5*(1-AA11)*EXP(AB8)</f>
        <v>21922.852655245231</v>
      </c>
      <c r="AD31" s="25"/>
      <c r="AF31" s="32" t="str">
        <f>+_xlfn.CONCAT("Umjereni scenarij 
Rezultat ulaganja, odnosno kretanja referentne vrijednosti između ",TEXT(AG16,"mm./yyyy.")," i ",TEXT(AG17,"mm./yyyy."))</f>
        <v>Umjereni scenarij 
Rezultat ulaganja, odnosno kretanja referentne vrijednosti između 08./2016. i 08./2021.</v>
      </c>
      <c r="AG31" s="5" t="s">
        <v>10</v>
      </c>
      <c r="AH31" s="27">
        <f>+AF5*(1-AG11)*EXP(AG8)*(1-AG12)</f>
        <v>12043.731209518573</v>
      </c>
      <c r="AI31" s="27">
        <f>+AF5*(1-AG11)*EXP(AH8)</f>
        <v>23877.858166792976</v>
      </c>
      <c r="AL31" s="32" t="str">
        <f>+_xlfn.CONCAT("Umjereni scenarij 
Rezultat ulaganja, odnosno kretanja referentne vrijednosti između ",TEXT(AM16,"mm./yyyy.")," i ",TEXT(AM17,"mm./yyyy."))</f>
        <v>Umjereni scenarij 
Rezultat ulaganja, odnosno kretanja referentne vrijednosti između 10./2019. i 10./2024.</v>
      </c>
      <c r="AM31" s="5" t="s">
        <v>10</v>
      </c>
      <c r="AN31" s="21">
        <f>+AL5*(1-AM11)*EXP(AM8)*(1-AM12)</f>
        <v>11414.409924757667</v>
      </c>
      <c r="AO31" s="21">
        <f>+AL5*(1-AM11)*EXP(AN8)</f>
        <v>22975.728887745809</v>
      </c>
      <c r="AP31" s="25"/>
      <c r="AR31" s="32" t="str">
        <f>+_xlfn.CONCAT("Umjereni scenarij 
Rezultat ulaganja, odnosno kretanja referentne vrijednosti između ",TEXT(AS16,"mm./yyyy.")," i ",TEXT(AS17,"mm./yyyy."))</f>
        <v>Umjereni scenarij 
Rezultat ulaganja, odnosno kretanja referentne vrijednosti između 07./2019. i 07./2024.</v>
      </c>
      <c r="AS31" s="5" t="s">
        <v>10</v>
      </c>
      <c r="AT31" s="21">
        <f>+AR5*(1-AS11)*EXP(AS8)*(1-AS12)</f>
        <v>11748.150050410359</v>
      </c>
      <c r="AU31" s="21">
        <f>+AR5*(1-AS11)*EXP(AT8)</f>
        <v>26007.836409997908</v>
      </c>
      <c r="AX31" s="32" t="str">
        <f>+_xlfn.CONCAT("Umjereni scenarij 
Rezultat ulaganja, odnosno kretanja referentne vrijednosti između ",TEXT(AY16,"mm./yyyy.")," i ",TEXT(AY17,"mm./yyyy."))</f>
        <v>Umjereni scenarij 
Rezultat ulaganja, odnosno kretanja referentne vrijednosti između 05./2019. i 06./2019.</v>
      </c>
      <c r="AY31" s="5" t="s">
        <v>10</v>
      </c>
      <c r="AZ31" s="21">
        <f>+AX5*(1-AY11)*EXP(AY8)*(1-AY12)</f>
        <v>9996.9074242998377</v>
      </c>
      <c r="BC31" s="32" t="str">
        <f>+_xlfn.CONCAT("Umjereni scenarij 
Rezultat ulaganja, odnosno kretanja referentne vrijednosti između ",TEXT(BD16,"mm./yyyy.")," i ",TEXT(BD17,"mm./yyyy."))</f>
        <v>Umjereni scenarij 
Rezultat ulaganja, odnosno kretanja referentne vrijednosti između 05./2022. i 05./2025.</v>
      </c>
      <c r="BD31" s="5" t="s">
        <v>10</v>
      </c>
      <c r="BE31" s="21">
        <f>+BC5*(1-BD11)*EXP(BD8)*(1-BD12)</f>
        <v>10097.317918862853</v>
      </c>
      <c r="BF31" s="21">
        <f>+BC5*(1-BD11)*EXP(BE8)</f>
        <v>9743.0010186389009</v>
      </c>
      <c r="BI31" s="32" t="str">
        <f>+_xlfn.CONCAT("Umjereni scenarij 
Rezultat ulaganja, odnosno kretanja referentne vrijednosti između ",TEXT(BJ16,"mm./yyyy.")," i ",TEXT(BJ17,"mm./yyyy."))</f>
        <v>Umjereni scenarij 
Rezultat ulaganja, odnosno kretanja referentne vrijednosti između 01./2019. i 01./2022.</v>
      </c>
      <c r="BJ31" s="5" t="s">
        <v>10</v>
      </c>
      <c r="BK31" s="28">
        <f>+BI5*(1-BJ11)*EXP(BJ8)*(1-BJ12)</f>
        <v>10142.849586512972</v>
      </c>
      <c r="BL31" s="28">
        <f>+BI5*(1-BJ11)*EXP(BK8)</f>
        <v>10243.7746821819</v>
      </c>
      <c r="BO31" s="32" t="str">
        <f>+_xlfn.CONCAT("Umjereni scenarij 
Rezultat ulaganja, odnosno kretanja referentne vrijednosti između ",TEXT(BP16,"mm./yyyy.")," i ",TEXT(BP17,"mm./yyyy."))</f>
        <v>Umjereni scenarij 
Rezultat ulaganja, odnosno kretanja referentne vrijednosti između 12./2019. i 12./2024.</v>
      </c>
      <c r="BP31" s="5" t="s">
        <v>10</v>
      </c>
      <c r="BQ31" s="31">
        <f>+BO5*(1-BP11)*EXP(BP8)*(1-BP12)</f>
        <v>11673.944504416007</v>
      </c>
      <c r="BR31" s="31">
        <f>+BO5*(1-BP11)*EXP(BQ8)</f>
        <v>12919.687270528382</v>
      </c>
    </row>
    <row r="32" spans="2:70" ht="16" customHeight="1" x14ac:dyDescent="0.4">
      <c r="B32" s="32"/>
      <c r="C32" s="5" t="s">
        <v>11</v>
      </c>
      <c r="D32" s="22">
        <f>+D31/B5 - 1</f>
        <v>0.10658677456919197</v>
      </c>
      <c r="E32" s="22">
        <f>+(E31/B5)^(1/D5) - 1</f>
        <v>8.6869711141725814E-2</v>
      </c>
      <c r="H32" s="32"/>
      <c r="I32" s="5" t="s">
        <v>11</v>
      </c>
      <c r="J32" s="22">
        <f>+J31/H5 - 1</f>
        <v>0.10658677456919197</v>
      </c>
      <c r="K32" s="22">
        <f>+(K31/H5)^(1/J5) - 1</f>
        <v>8.7756915263542234E-2</v>
      </c>
      <c r="L32" s="26"/>
      <c r="M32" s="26"/>
      <c r="N32" s="32"/>
      <c r="O32" s="5" t="s">
        <v>11</v>
      </c>
      <c r="P32" s="22">
        <f>+P31/N5 - 1</f>
        <v>0.13220753751024761</v>
      </c>
      <c r="Q32" s="22">
        <f>+(Q31/N5)^(1/P5) - 1</f>
        <v>9.9694990509783477E-2</v>
      </c>
      <c r="R32" s="26"/>
      <c r="T32" s="32"/>
      <c r="U32" s="5" t="s">
        <v>11</v>
      </c>
      <c r="V32" s="22">
        <f>+V31/T5 - 1</f>
        <v>0.17578016796509432</v>
      </c>
      <c r="W32" s="22">
        <f>+(W31/T5)^(1/V5) - 1</f>
        <v>0.16899384816545715</v>
      </c>
      <c r="Z32" s="32"/>
      <c r="AA32" s="5" t="s">
        <v>11</v>
      </c>
      <c r="AB32" s="22">
        <f>+AB31/Z5 - 1</f>
        <v>0.17578016796509432</v>
      </c>
      <c r="AC32" s="22">
        <f>+(AC31/Z5)^(1/AB5) - 1</f>
        <v>0.16998262702167666</v>
      </c>
      <c r="AD32" s="26"/>
      <c r="AF32" s="32"/>
      <c r="AG32" s="5" t="s">
        <v>11</v>
      </c>
      <c r="AH32" s="22">
        <f>+AH31/AF5 - 1</f>
        <v>0.20437312095185733</v>
      </c>
      <c r="AI32" s="22">
        <f>+(AI31/AF5)^(1/AH5) - 1</f>
        <v>0.19014280009043416</v>
      </c>
      <c r="AL32" s="32"/>
      <c r="AM32" s="5" t="s">
        <v>11</v>
      </c>
      <c r="AN32" s="22">
        <f>+AN31/AL5 - 1</f>
        <v>0.14144099247576669</v>
      </c>
      <c r="AO32" s="22">
        <f>+(AO31/AL5)^(1/AN5) - 1</f>
        <v>0.18101077405796362</v>
      </c>
      <c r="AP32" s="26"/>
      <c r="AR32" s="32"/>
      <c r="AS32" s="5" t="s">
        <v>11</v>
      </c>
      <c r="AT32" s="22">
        <f>+AT31/AR5 - 1</f>
        <v>0.17481500504103598</v>
      </c>
      <c r="AU32" s="22">
        <f>+(AU31/AR5)^(1/AT5) - 1</f>
        <v>0.21065624036434816</v>
      </c>
      <c r="AX32" s="32"/>
      <c r="AY32" s="5" t="s">
        <v>11</v>
      </c>
      <c r="AZ32" s="22">
        <f>+(AZ31/AX5)^(1/AY5) - 1</f>
        <v>-3.7047850865677967E-3</v>
      </c>
      <c r="BC32" s="32"/>
      <c r="BD32" s="5" t="s">
        <v>11</v>
      </c>
      <c r="BE32" s="22">
        <f>+BE31/BC5 - 1</f>
        <v>9.7317918862853681E-3</v>
      </c>
      <c r="BF32" s="22">
        <f>+(BF31/BC5)^(1/BE5) - 1</f>
        <v>-8.6410860074973561E-3</v>
      </c>
      <c r="BI32" s="32"/>
      <c r="BJ32" s="5" t="s">
        <v>11</v>
      </c>
      <c r="BK32" s="22">
        <f>+BK31/BI5 - 1</f>
        <v>1.4284958651297197E-2</v>
      </c>
      <c r="BL32" s="22">
        <f>+(BL31/BI5)^(1/BK5) - 1</f>
        <v>8.0606736995969541E-3</v>
      </c>
      <c r="BO32" s="32"/>
      <c r="BP32" s="5" t="s">
        <v>11</v>
      </c>
      <c r="BQ32" s="22">
        <f>+BQ31/BO5 - 1</f>
        <v>0.16739445044160073</v>
      </c>
      <c r="BR32" s="22">
        <f>+(BR31/BO5)^(1/BQ5) - 1</f>
        <v>5.2568576214407914E-2</v>
      </c>
    </row>
    <row r="33" spans="1:70" ht="18" customHeight="1" x14ac:dyDescent="0.4">
      <c r="B33" s="32" t="str">
        <f>+_xlfn.CONCAT("Povoljni scenarij 
Rezultat ulaganja, odnosno kretanja referentne vrijednosti između ",TEXT(C18,"mm./yyyy.")," i ",TEXT(C19,"mm./yyyy."))</f>
        <v>Povoljni scenarij 
Rezultat ulaganja, odnosno kretanja referentne vrijednosti između 10./2020. i 10./2025.</v>
      </c>
      <c r="C33" s="5" t="s">
        <v>10</v>
      </c>
      <c r="D33" s="21">
        <f>+B5*(1-C11)*EXP(C9)*(1-C12)</f>
        <v>13950.793564507698</v>
      </c>
      <c r="E33" s="21">
        <f>+B5*(1-C11)*EXP(D9)</f>
        <v>26613.025942032011</v>
      </c>
      <c r="H33" s="32" t="str">
        <f>+_xlfn.CONCAT("Povoljni scenarij 
Rezultat ulaganja, odnosno kretanja referentne vrijednosti između ",TEXT(I18,"mm./yyyy.")," i ",TEXT(I19,"mm./yyyy."))</f>
        <v>Povoljni scenarij 
Rezultat ulaganja, odnosno kretanja referentne vrijednosti između 10./2020. i 10./2025.</v>
      </c>
      <c r="I33" s="5" t="s">
        <v>10</v>
      </c>
      <c r="J33" s="21">
        <f>+H5*(1-I11)*EXP(I9)*(1-I12)</f>
        <v>13952.042216408061</v>
      </c>
      <c r="K33" s="21">
        <f>+H5*(1-I11)*EXP(J9)</f>
        <v>26725.532797127413</v>
      </c>
      <c r="L33" s="25"/>
      <c r="M33" s="25"/>
      <c r="N33" s="32" t="str">
        <f>+_xlfn.CONCAT("Povoljni scenarij 
Rezultat ulaganja, odnosno kretanja referentne vrijednosti između ",TEXT(O18,"mm./yyyy.")," i ",TEXT(O19,"mm./yyyy."))</f>
        <v>Povoljni scenarij 
Rezultat ulaganja, odnosno kretanja referentne vrijednosti između 07./2021. i 07./2026.</v>
      </c>
      <c r="O33" s="5" t="s">
        <v>10</v>
      </c>
      <c r="P33" s="27">
        <f>+N5*(1-O11)*EXP(O9)*(1-O12)</f>
        <v>13948.830825935069</v>
      </c>
      <c r="Q33" s="27">
        <f>+N5*(1-O11)*EXP(P9)</f>
        <v>28187.146974382449</v>
      </c>
      <c r="R33" s="25"/>
      <c r="T33" s="32" t="str">
        <f>+_xlfn.CONCAT("Povoljni scenarij 
Rezultat ulaganja, odnosno kretanja referentne vrijednosti između ",TEXT(U18,"mm./yyyy.")," i ",TEXT(U19,"mm./yyyy."))</f>
        <v>Povoljni scenarij 
Rezultat ulaganja, odnosno kretanja referentne vrijednosti između 02./2021. i 02./2026.</v>
      </c>
      <c r="U33" s="5" t="s">
        <v>10</v>
      </c>
      <c r="V33" s="21">
        <f>+T5*(1-U11)*EXP(U9)*(1-U12)</f>
        <v>16306.230809041263</v>
      </c>
      <c r="W33" s="21">
        <f>+T5*(1-U11)*EXP(V9)</f>
        <v>39801.997242116508</v>
      </c>
      <c r="Z33" s="32" t="str">
        <f>+_xlfn.CONCAT("Povoljni scenarij 
Rezultat ulaganja, odnosno kretanja referentne vrijednosti između ",TEXT(AA18,"mm./yyyy.")," i ",TEXT(AA19,"mm./yyyy."))</f>
        <v>Povoljni scenarij 
Rezultat ulaganja, odnosno kretanja referentne vrijednosti između 02./2021. i 02./2026.</v>
      </c>
      <c r="AA33" s="5" t="s">
        <v>10</v>
      </c>
      <c r="AB33" s="21">
        <f>+Z5*(1-AA11)*EXP(AA9)*(1-AA12)</f>
        <v>16306.253637780375</v>
      </c>
      <c r="AC33" s="21">
        <f>+Z5*(1-AA11)*EXP(AB9)</f>
        <v>40054.582762334729</v>
      </c>
      <c r="AD33" s="25"/>
      <c r="AF33" s="32" t="str">
        <f>+_xlfn.CONCAT("Povoljni scenarij 
Rezultat ulaganja, odnosno kretanja referentne vrijednosti između ",TEXT(AG18,"mm./yyyy.")," i ",TEXT(AG19,"mm./yyyy."))</f>
        <v>Povoljni scenarij 
Rezultat ulaganja, odnosno kretanja referentne vrijednosti između 10./2020. i 10./2025.</v>
      </c>
      <c r="AG33" s="5" t="s">
        <v>10</v>
      </c>
      <c r="AH33" s="27">
        <f>+AF5*(1-AG11)*EXP(AG9)*(1-AG12)</f>
        <v>16717.399997017368</v>
      </c>
      <c r="AI33" s="27">
        <f>+AF5*(1-AG11)*EXP(AH9)</f>
        <v>43569.444610854574</v>
      </c>
      <c r="AL33" s="32" t="str">
        <f>+_xlfn.CONCAT("Povoljni scenarij 
Rezultat ulaganja, odnosno kretanja referentne vrijednosti između ",TEXT(AM18,"mm./yyyy.")," i ",TEXT(AM19,"mm./yyyy."))</f>
        <v>Povoljni scenarij 
Rezultat ulaganja, odnosno kretanja referentne vrijednosti između 07./2021. i 07./2026.</v>
      </c>
      <c r="AM33" s="5" t="s">
        <v>10</v>
      </c>
      <c r="AN33" s="21">
        <f>+AL5*(1-AM11)*EXP(AM9)*(1-AM12)</f>
        <v>17375.529845249595</v>
      </c>
      <c r="AO33" s="21">
        <f>+AL5*(1-AM11)*EXP(AN9)</f>
        <v>36478.173411434189</v>
      </c>
      <c r="AP33" s="25"/>
      <c r="AR33" s="32" t="str">
        <f>+_xlfn.CONCAT("Povoljni scenarij 
Rezultat ulaganja, odnosno kretanja referentne vrijednosti između ",TEXT(AS18,"mm./yyyy.")," i ",TEXT(AS19,"mm./yyyy."))</f>
        <v>Povoljni scenarij 
Rezultat ulaganja, odnosno kretanja referentne vrijednosti između 07./2021. i 07./2026.</v>
      </c>
      <c r="AS33" s="5" t="s">
        <v>10</v>
      </c>
      <c r="AT33" s="21">
        <f>+AR5*(1-AS11)*EXP(AS9)*(1-AS12)</f>
        <v>17652.077567810797</v>
      </c>
      <c r="AU33" s="21">
        <f>+AR5*(1-AS11)*EXP(AT9)</f>
        <v>37370.517559273889</v>
      </c>
      <c r="AX33" s="32" t="str">
        <f>+_xlfn.CONCAT("Povoljni scenarij 
Rezultat ulaganja, odnosno kretanja referentne vrijednosti između ",TEXT(AY18,"mm./yyyy.")," i ",TEXT(AY19,"mm./yyyy."))</f>
        <v>Povoljni scenarij 
Rezultat ulaganja, odnosno kretanja referentne vrijednosti između 03./2024. i 04./2024.</v>
      </c>
      <c r="AY33" s="5" t="s">
        <v>10</v>
      </c>
      <c r="AZ33" s="21">
        <f>+AX5*(1-AY11)*EXP(AY9)*(1-AY12)</f>
        <v>10031.879176357714</v>
      </c>
      <c r="BC33" s="32" t="str">
        <f>+_xlfn.CONCAT("Povoljni scenarij 
Rezultat ulaganja, odnosno kretanja referentne vrijednosti između ",TEXT(BD18,"mm./yyyy.")," i ",TEXT(BD19,"mm./yyyy."))</f>
        <v>Povoljni scenarij 
Rezultat ulaganja, odnosno kretanja referentne vrijednosti između 09./2022. i 09./2025.</v>
      </c>
      <c r="BD33" s="5" t="s">
        <v>10</v>
      </c>
      <c r="BE33" s="21">
        <f>+BC5*(1-BD11)*EXP(BD9)*(1-BD12)</f>
        <v>11148.673174181245</v>
      </c>
      <c r="BF33" s="21">
        <f>+BC5*(1-BD11)*EXP(BE9)</f>
        <v>12632.043151499885</v>
      </c>
      <c r="BI33" s="32" t="str">
        <f>+_xlfn.CONCAT("Povoljni scenarij 
Rezultat ulaganja, odnosno kretanja referentne vrijednosti između ",TEXT(BJ18,"mm./yyyy.")," i ",TEXT(BJ19,"mm./yyyy."))</f>
        <v>Povoljni scenarij 
Rezultat ulaganja, odnosno kretanja referentne vrijednosti između 10./2022. i 10./2025.</v>
      </c>
      <c r="BJ33" s="5" t="s">
        <v>10</v>
      </c>
      <c r="BK33" s="28">
        <f>+BI5*(1-BJ11)*EXP(BJ9)*(1-BJ12)</f>
        <v>11372.412802054732</v>
      </c>
      <c r="BL33" s="28">
        <f>+BI5*(1-BJ11)*EXP(BK9)</f>
        <v>12152.581216116378</v>
      </c>
      <c r="BO33" s="32" t="str">
        <f>+_xlfn.CONCAT("Povoljni scenarij 
Rezultat ulaganja, odnosno kretanja referentne vrijednosti između ",TEXT(BP18,"mm./yyyy.")," i ",TEXT(BP19,"mm./yyyy."))</f>
        <v>Povoljni scenarij 
Rezultat ulaganja, odnosno kretanja referentne vrijednosti između 10./2020. i 10./2025.</v>
      </c>
      <c r="BP33" s="5" t="s">
        <v>10</v>
      </c>
      <c r="BQ33" s="31">
        <f>+BO5*(1-BP11)*EXP(BP9)*(1-BP12)</f>
        <v>17392.957675369234</v>
      </c>
      <c r="BR33" s="31">
        <f>+BO5*(1-BP11)*EXP(BQ9)</f>
        <v>31270.779305775435</v>
      </c>
    </row>
    <row r="34" spans="1:70" ht="18" customHeight="1" x14ac:dyDescent="0.4">
      <c r="B34" s="32"/>
      <c r="C34" s="5" t="s">
        <v>11</v>
      </c>
      <c r="D34" s="22">
        <f>+D33/B5 - 1</f>
        <v>0.39507935645076975</v>
      </c>
      <c r="E34" s="22">
        <f>+(E33/B5)^(1/D5) - 1</f>
        <v>0.21623879289402193</v>
      </c>
      <c r="H34" s="32"/>
      <c r="I34" s="5" t="s">
        <v>11</v>
      </c>
      <c r="J34" s="22">
        <f>+J33/H5 - 1</f>
        <v>0.39520422164080604</v>
      </c>
      <c r="K34" s="22">
        <f>+(K33/H5)^(1/J5) - 1</f>
        <v>0.21726539090810104</v>
      </c>
      <c r="L34" s="26"/>
      <c r="M34" s="26"/>
      <c r="N34" s="32"/>
      <c r="O34" s="5" t="s">
        <v>11</v>
      </c>
      <c r="P34" s="22">
        <f>+P33/N5 - 1</f>
        <v>0.3948830825935068</v>
      </c>
      <c r="Q34" s="22">
        <f>+(Q33/N5)^(1/P5) - 1</f>
        <v>0.23029773368615913</v>
      </c>
      <c r="R34" s="26"/>
      <c r="T34" s="32"/>
      <c r="U34" s="5" t="s">
        <v>11</v>
      </c>
      <c r="V34" s="22">
        <f>+V33/T5 - 1</f>
        <v>0.63062308090412622</v>
      </c>
      <c r="W34" s="22">
        <f>+(W33/T5)^(1/V5) - 1</f>
        <v>0.31819898546557934</v>
      </c>
      <c r="Z34" s="32"/>
      <c r="AA34" s="5" t="s">
        <v>11</v>
      </c>
      <c r="AB34" s="22">
        <f>+AB33/Z5 - 1</f>
        <v>0.63062536377803746</v>
      </c>
      <c r="AC34" s="22">
        <f>+(AC33/Z5)^(1/AB5) - 1</f>
        <v>0.31986782630809363</v>
      </c>
      <c r="AD34" s="26"/>
      <c r="AF34" s="32"/>
      <c r="AG34" s="5" t="s">
        <v>11</v>
      </c>
      <c r="AH34" s="22">
        <f>+AH33/AF5 - 1</f>
        <v>0.67173999970173681</v>
      </c>
      <c r="AI34" s="22">
        <f>+(AI33/AF5)^(1/AH5) - 1</f>
        <v>0.34225924770410954</v>
      </c>
      <c r="AL34" s="32"/>
      <c r="AM34" s="5" t="s">
        <v>11</v>
      </c>
      <c r="AN34" s="22">
        <f>+AN33/AL5 - 1</f>
        <v>0.73755298452495954</v>
      </c>
      <c r="AO34" s="22">
        <f>+(AO33/AL5)^(1/AN5) - 1</f>
        <v>0.29540812507652436</v>
      </c>
      <c r="AP34" s="26"/>
      <c r="AR34" s="32"/>
      <c r="AS34" s="5" t="s">
        <v>11</v>
      </c>
      <c r="AT34" s="22">
        <f>+AT33/AR5 - 1</f>
        <v>0.76520775678107955</v>
      </c>
      <c r="AU34" s="22">
        <f>+(AU33/AR5)^(1/AT5) - 1</f>
        <v>0.30168476695753799</v>
      </c>
      <c r="AX34" s="32"/>
      <c r="AY34" s="5" t="s">
        <v>11</v>
      </c>
      <c r="AZ34" s="22">
        <f>+(AZ33/AX5)^(1/AY5) - 1</f>
        <v>3.8932936670771578E-2</v>
      </c>
      <c r="BC34" s="32"/>
      <c r="BD34" s="5" t="s">
        <v>11</v>
      </c>
      <c r="BE34" s="22">
        <f>+BE33/BC5 - 1</f>
        <v>0.1148673174181245</v>
      </c>
      <c r="BF34" s="22">
        <f>+(BF33/BC5)^(1/BE5) - 1</f>
        <v>8.0997111582231662E-2</v>
      </c>
      <c r="BI34" s="32"/>
      <c r="BJ34" s="5" t="s">
        <v>11</v>
      </c>
      <c r="BK34" s="22">
        <f>+BK33/BI5 - 1</f>
        <v>0.13724128020547322</v>
      </c>
      <c r="BL34" s="22">
        <f>+(BL33/BI5)^(1/BK5) - 1</f>
        <v>6.7143550690523579E-2</v>
      </c>
      <c r="BO34" s="32"/>
      <c r="BP34" s="5" t="s">
        <v>11</v>
      </c>
      <c r="BQ34" s="22">
        <f>+BQ33/BO5 - 1</f>
        <v>0.73929576753692339</v>
      </c>
      <c r="BR34" s="22">
        <f>+(BR33/BO5)^(1/BQ5) - 1</f>
        <v>0.25611019616800723</v>
      </c>
    </row>
    <row r="37" spans="1:70" x14ac:dyDescent="0.35">
      <c r="A37" s="15" t="s">
        <v>24</v>
      </c>
      <c r="G37" s="15" t="s">
        <v>24</v>
      </c>
      <c r="M37" s="15" t="s">
        <v>24</v>
      </c>
      <c r="S37" s="15" t="s">
        <v>24</v>
      </c>
      <c r="Y37" s="15" t="s">
        <v>24</v>
      </c>
      <c r="AE37" s="15" t="s">
        <v>24</v>
      </c>
      <c r="AK37" s="15" t="s">
        <v>24</v>
      </c>
      <c r="AQ37" s="15" t="s">
        <v>24</v>
      </c>
      <c r="AW37" s="15" t="s">
        <v>24</v>
      </c>
      <c r="BB37" s="15" t="s">
        <v>24</v>
      </c>
      <c r="BH37" s="15" t="s">
        <v>24</v>
      </c>
      <c r="BN37" s="15" t="s">
        <v>24</v>
      </c>
    </row>
    <row r="38" spans="1:70" x14ac:dyDescent="0.35">
      <c r="A38" t="s">
        <v>51</v>
      </c>
      <c r="G38" t="s">
        <v>63</v>
      </c>
      <c r="M38" t="s">
        <v>208</v>
      </c>
      <c r="S38" t="s">
        <v>75</v>
      </c>
      <c r="Y38" t="s">
        <v>87</v>
      </c>
      <c r="AE38" t="s">
        <v>99</v>
      </c>
      <c r="AK38" t="s">
        <v>111</v>
      </c>
      <c r="AQ38" t="s">
        <v>123</v>
      </c>
      <c r="AW38" t="s">
        <v>135</v>
      </c>
      <c r="BB38" t="s">
        <v>174</v>
      </c>
      <c r="BH38" t="s">
        <v>186</v>
      </c>
      <c r="BN38" t="s">
        <v>252</v>
      </c>
    </row>
    <row r="39" spans="1:70" x14ac:dyDescent="0.35">
      <c r="A39" t="s">
        <v>52</v>
      </c>
      <c r="G39" t="s">
        <v>64</v>
      </c>
      <c r="M39" t="s">
        <v>209</v>
      </c>
      <c r="S39" t="s">
        <v>76</v>
      </c>
      <c r="Y39" t="s">
        <v>88</v>
      </c>
      <c r="AE39" t="s">
        <v>100</v>
      </c>
      <c r="AK39" t="s">
        <v>112</v>
      </c>
      <c r="AQ39" t="s">
        <v>124</v>
      </c>
      <c r="AW39" t="s">
        <v>136</v>
      </c>
      <c r="BB39" t="s">
        <v>175</v>
      </c>
      <c r="BH39" t="s">
        <v>188</v>
      </c>
      <c r="BN39" t="s">
        <v>254</v>
      </c>
    </row>
    <row r="40" spans="1:70" x14ac:dyDescent="0.35">
      <c r="A40" t="s">
        <v>53</v>
      </c>
      <c r="G40" t="s">
        <v>65</v>
      </c>
      <c r="M40" t="s">
        <v>210</v>
      </c>
      <c r="S40" t="s">
        <v>77</v>
      </c>
      <c r="Y40" t="s">
        <v>89</v>
      </c>
      <c r="AE40" t="s">
        <v>101</v>
      </c>
      <c r="AK40" t="s">
        <v>113</v>
      </c>
      <c r="AQ40" t="s">
        <v>125</v>
      </c>
      <c r="AW40" t="s">
        <v>137</v>
      </c>
      <c r="BB40" t="s">
        <v>176</v>
      </c>
      <c r="BH40" t="s">
        <v>189</v>
      </c>
      <c r="BN40" t="s">
        <v>256</v>
      </c>
    </row>
    <row r="41" spans="1:70" x14ac:dyDescent="0.35">
      <c r="A41" t="s">
        <v>54</v>
      </c>
      <c r="G41" t="s">
        <v>66</v>
      </c>
      <c r="M41" t="s">
        <v>211</v>
      </c>
      <c r="S41" t="s">
        <v>78</v>
      </c>
      <c r="Y41" t="s">
        <v>90</v>
      </c>
      <c r="AE41" t="s">
        <v>102</v>
      </c>
      <c r="AK41" t="s">
        <v>114</v>
      </c>
      <c r="AQ41" t="s">
        <v>126</v>
      </c>
      <c r="AW41" t="s">
        <v>138</v>
      </c>
      <c r="BB41" t="s">
        <v>177</v>
      </c>
      <c r="BH41" t="s">
        <v>190</v>
      </c>
      <c r="BN41" t="s">
        <v>258</v>
      </c>
    </row>
    <row r="42" spans="1:70" x14ac:dyDescent="0.35">
      <c r="A42" t="s">
        <v>55</v>
      </c>
      <c r="G42" t="s">
        <v>67</v>
      </c>
      <c r="M42" t="s">
        <v>212</v>
      </c>
      <c r="S42" t="s">
        <v>79</v>
      </c>
      <c r="Y42" t="s">
        <v>91</v>
      </c>
      <c r="AE42" t="s">
        <v>103</v>
      </c>
      <c r="AK42" t="s">
        <v>115</v>
      </c>
      <c r="AQ42" t="s">
        <v>127</v>
      </c>
      <c r="AW42" t="s">
        <v>139</v>
      </c>
      <c r="BB42" t="s">
        <v>178</v>
      </c>
      <c r="BH42" t="s">
        <v>192</v>
      </c>
      <c r="BN42" t="s">
        <v>260</v>
      </c>
    </row>
    <row r="43" spans="1:70" x14ac:dyDescent="0.35">
      <c r="A43" t="s">
        <v>56</v>
      </c>
      <c r="G43" t="s">
        <v>68</v>
      </c>
      <c r="M43" t="s">
        <v>213</v>
      </c>
      <c r="S43" t="s">
        <v>80</v>
      </c>
      <c r="Y43" t="s">
        <v>92</v>
      </c>
      <c r="AE43" t="s">
        <v>104</v>
      </c>
      <c r="AK43" t="s">
        <v>116</v>
      </c>
      <c r="AQ43" t="s">
        <v>128</v>
      </c>
      <c r="AW43" t="s">
        <v>140</v>
      </c>
      <c r="BB43" t="s">
        <v>179</v>
      </c>
      <c r="BH43" t="s">
        <v>193</v>
      </c>
      <c r="BN43" t="s">
        <v>262</v>
      </c>
    </row>
    <row r="44" spans="1:70" x14ac:dyDescent="0.35">
      <c r="A44" t="s">
        <v>57</v>
      </c>
      <c r="G44" t="s">
        <v>69</v>
      </c>
      <c r="M44" t="s">
        <v>214</v>
      </c>
      <c r="S44" t="s">
        <v>81</v>
      </c>
      <c r="Y44" t="s">
        <v>93</v>
      </c>
      <c r="AE44" t="s">
        <v>105</v>
      </c>
      <c r="AK44" t="s">
        <v>117</v>
      </c>
      <c r="AQ44" t="s">
        <v>129</v>
      </c>
      <c r="AW44" t="s">
        <v>141</v>
      </c>
      <c r="BB44" t="s">
        <v>180</v>
      </c>
      <c r="BH44" t="s">
        <v>195</v>
      </c>
      <c r="BN44" t="s">
        <v>264</v>
      </c>
    </row>
    <row r="45" spans="1:70" x14ac:dyDescent="0.35">
      <c r="A45" t="s">
        <v>58</v>
      </c>
      <c r="G45" t="s">
        <v>70</v>
      </c>
      <c r="M45" t="s">
        <v>215</v>
      </c>
      <c r="S45" t="s">
        <v>82</v>
      </c>
      <c r="Y45" t="s">
        <v>94</v>
      </c>
      <c r="AE45" t="s">
        <v>106</v>
      </c>
      <c r="AK45" t="s">
        <v>118</v>
      </c>
      <c r="AQ45" t="s">
        <v>130</v>
      </c>
      <c r="AW45" t="s">
        <v>142</v>
      </c>
      <c r="BB45" t="s">
        <v>181</v>
      </c>
      <c r="BH45" t="s">
        <v>196</v>
      </c>
      <c r="BN45" t="s">
        <v>266</v>
      </c>
    </row>
    <row r="46" spans="1:70" x14ac:dyDescent="0.35">
      <c r="A46" t="s">
        <v>59</v>
      </c>
      <c r="G46" t="s">
        <v>71</v>
      </c>
      <c r="M46" t="s">
        <v>216</v>
      </c>
      <c r="S46" t="s">
        <v>83</v>
      </c>
      <c r="Y46" t="s">
        <v>95</v>
      </c>
      <c r="AE46" t="s">
        <v>107</v>
      </c>
      <c r="AK46" t="s">
        <v>119</v>
      </c>
      <c r="AQ46" t="s">
        <v>131</v>
      </c>
      <c r="AW46" t="s">
        <v>143</v>
      </c>
      <c r="BB46" t="s">
        <v>182</v>
      </c>
      <c r="BH46" t="s">
        <v>197</v>
      </c>
      <c r="BN46" t="s">
        <v>267</v>
      </c>
    </row>
    <row r="47" spans="1:70" x14ac:dyDescent="0.35">
      <c r="A47" t="s">
        <v>60</v>
      </c>
      <c r="G47" t="s">
        <v>72</v>
      </c>
      <c r="M47" t="s">
        <v>217</v>
      </c>
      <c r="S47" t="s">
        <v>84</v>
      </c>
      <c r="Y47" t="s">
        <v>96</v>
      </c>
      <c r="AE47" t="s">
        <v>108</v>
      </c>
      <c r="AK47" t="s">
        <v>120</v>
      </c>
      <c r="AQ47" t="s">
        <v>132</v>
      </c>
      <c r="AW47" t="s">
        <v>158</v>
      </c>
      <c r="BB47" t="s">
        <v>183</v>
      </c>
      <c r="BH47" t="s">
        <v>198</v>
      </c>
      <c r="BN47" t="s">
        <v>269</v>
      </c>
    </row>
    <row r="48" spans="1:70" x14ac:dyDescent="0.35">
      <c r="A48" t="s">
        <v>61</v>
      </c>
      <c r="G48" t="s">
        <v>73</v>
      </c>
      <c r="M48" t="s">
        <v>218</v>
      </c>
      <c r="S48" t="s">
        <v>85</v>
      </c>
      <c r="Y48" t="s">
        <v>97</v>
      </c>
      <c r="AE48" t="s">
        <v>109</v>
      </c>
      <c r="AK48" t="s">
        <v>121</v>
      </c>
      <c r="AQ48" t="s">
        <v>133</v>
      </c>
      <c r="BB48" t="s">
        <v>184</v>
      </c>
      <c r="BH48" t="s">
        <v>199</v>
      </c>
      <c r="BN48" t="s">
        <v>271</v>
      </c>
    </row>
    <row r="49" spans="1:66" x14ac:dyDescent="0.35">
      <c r="A49" t="s">
        <v>62</v>
      </c>
      <c r="G49" t="s">
        <v>74</v>
      </c>
      <c r="M49" t="s">
        <v>219</v>
      </c>
      <c r="S49" t="s">
        <v>86</v>
      </c>
      <c r="Y49" t="s">
        <v>98</v>
      </c>
      <c r="AE49" t="s">
        <v>110</v>
      </c>
      <c r="AK49" t="s">
        <v>122</v>
      </c>
      <c r="AQ49" t="s">
        <v>134</v>
      </c>
      <c r="BB49" t="s">
        <v>185</v>
      </c>
      <c r="BH49" t="s">
        <v>201</v>
      </c>
      <c r="BN49" t="s">
        <v>272</v>
      </c>
    </row>
    <row r="50" spans="1:66" x14ac:dyDescent="0.35">
      <c r="A50" t="s">
        <v>144</v>
      </c>
      <c r="G50" t="s">
        <v>146</v>
      </c>
      <c r="M50" t="s">
        <v>220</v>
      </c>
      <c r="S50" t="s">
        <v>148</v>
      </c>
      <c r="Y50" t="s">
        <v>150</v>
      </c>
      <c r="AE50" t="s">
        <v>152</v>
      </c>
      <c r="AK50" t="s">
        <v>154</v>
      </c>
      <c r="AQ50" t="s">
        <v>156</v>
      </c>
      <c r="BB50" t="s">
        <v>202</v>
      </c>
      <c r="BH50" t="s">
        <v>204</v>
      </c>
      <c r="BN50" t="s">
        <v>273</v>
      </c>
    </row>
    <row r="51" spans="1:66" x14ac:dyDescent="0.35">
      <c r="A51" t="s">
        <v>145</v>
      </c>
      <c r="G51" t="s">
        <v>147</v>
      </c>
      <c r="M51" t="s">
        <v>221</v>
      </c>
      <c r="S51" t="s">
        <v>149</v>
      </c>
      <c r="Y51" t="s">
        <v>151</v>
      </c>
      <c r="AE51" t="s">
        <v>153</v>
      </c>
      <c r="AK51" t="s">
        <v>155</v>
      </c>
      <c r="AQ51" t="s">
        <v>157</v>
      </c>
      <c r="BB51" t="s">
        <v>203</v>
      </c>
      <c r="BH51" t="s">
        <v>205</v>
      </c>
      <c r="BN51" t="s">
        <v>274</v>
      </c>
    </row>
    <row r="423" spans="161:161" x14ac:dyDescent="0.35">
      <c r="FE423" s="20"/>
    </row>
  </sheetData>
  <mergeCells count="72">
    <mergeCell ref="BO33:BO34"/>
    <mergeCell ref="BO25:BO26"/>
    <mergeCell ref="BP25:BR26"/>
    <mergeCell ref="BO27:BO28"/>
    <mergeCell ref="BO29:BO30"/>
    <mergeCell ref="BO31:BO32"/>
    <mergeCell ref="N25:N26"/>
    <mergeCell ref="O25:Q26"/>
    <mergeCell ref="N27:N28"/>
    <mergeCell ref="N29:N30"/>
    <mergeCell ref="N31:N32"/>
    <mergeCell ref="AL33:AL34"/>
    <mergeCell ref="AR25:AR26"/>
    <mergeCell ref="AS25:AU26"/>
    <mergeCell ref="AR27:AR28"/>
    <mergeCell ref="AR29:AR30"/>
    <mergeCell ref="AR31:AR32"/>
    <mergeCell ref="AR33:AR34"/>
    <mergeCell ref="AL25:AL26"/>
    <mergeCell ref="AM25:AO26"/>
    <mergeCell ref="AL27:AL28"/>
    <mergeCell ref="AL29:AL30"/>
    <mergeCell ref="AL31:AL32"/>
    <mergeCell ref="AF33:AF34"/>
    <mergeCell ref="Z25:Z26"/>
    <mergeCell ref="AA25:AC26"/>
    <mergeCell ref="Z27:Z28"/>
    <mergeCell ref="Z29:Z30"/>
    <mergeCell ref="Z31:Z32"/>
    <mergeCell ref="AF25:AF26"/>
    <mergeCell ref="AG25:AI26"/>
    <mergeCell ref="AF27:AF28"/>
    <mergeCell ref="AF29:AF30"/>
    <mergeCell ref="AF31:AF32"/>
    <mergeCell ref="U25:W26"/>
    <mergeCell ref="T27:T28"/>
    <mergeCell ref="T29:T30"/>
    <mergeCell ref="T31:T32"/>
    <mergeCell ref="Z33:Z34"/>
    <mergeCell ref="B29:B30"/>
    <mergeCell ref="B31:B32"/>
    <mergeCell ref="T33:T34"/>
    <mergeCell ref="H33:H34"/>
    <mergeCell ref="B27:B28"/>
    <mergeCell ref="N33:N34"/>
    <mergeCell ref="H25:H26"/>
    <mergeCell ref="I25:K26"/>
    <mergeCell ref="H27:H28"/>
    <mergeCell ref="H29:H30"/>
    <mergeCell ref="H31:H32"/>
    <mergeCell ref="T25:T26"/>
    <mergeCell ref="B33:B34"/>
    <mergeCell ref="BC25:BC26"/>
    <mergeCell ref="BD25:BF26"/>
    <mergeCell ref="BC27:BC28"/>
    <mergeCell ref="BC29:BC30"/>
    <mergeCell ref="BC31:BC32"/>
    <mergeCell ref="BC33:BC34"/>
    <mergeCell ref="AX25:AX26"/>
    <mergeCell ref="AY25:AZ26"/>
    <mergeCell ref="AX27:AX28"/>
    <mergeCell ref="AX29:AX30"/>
    <mergeCell ref="AX31:AX32"/>
    <mergeCell ref="AX33:AX34"/>
    <mergeCell ref="B25:B26"/>
    <mergeCell ref="C25:E26"/>
    <mergeCell ref="BI33:BI34"/>
    <mergeCell ref="BI25:BI26"/>
    <mergeCell ref="BJ25:BL26"/>
    <mergeCell ref="BI27:BI28"/>
    <mergeCell ref="BI29:BI30"/>
    <mergeCell ref="BI31:BI32"/>
  </mergeCells>
  <conditionalFormatting sqref="B2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Performance</vt:lpstr>
      <vt:lpstr>Stres scenarij</vt:lpstr>
      <vt:lpstr>Tablice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Pavlinić</dc:creator>
  <cp:lastModifiedBy>Karmen Kralj</cp:lastModifiedBy>
  <dcterms:created xsi:type="dcterms:W3CDTF">2015-06-05T18:17:20Z</dcterms:created>
  <dcterms:modified xsi:type="dcterms:W3CDTF">2026-08-04T08:06:01Z</dcterms:modified>
</cp:coreProperties>
</file>